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544-AAD\Desktop\FA_2023-2024\Excel_2023-24\"/>
    </mc:Choice>
  </mc:AlternateContent>
  <xr:revisionPtr revIDLastSave="0" documentId="13_ncr:1_{01885AD9-AC82-43D5-9EA3-4E7590874F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xp Notes 2023_24" sheetId="2" r:id="rId1"/>
    <sheet name="Increases" sheetId="3" r:id="rId2"/>
    <sheet name="Decreases" sheetId="5" r:id="rId3"/>
    <sheet name="Sheet3" sheetId="4" r:id="rId4"/>
  </sheets>
  <definedNames>
    <definedName name="_xlnm.Print_Area" localSheetId="0">'Exp Notes 2023_24'!$A$1:$I$91</definedName>
    <definedName name="_xlnm.Print_Titles" localSheetId="1">Increases!$4:$4</definedName>
    <definedName name="_xlnm.Print_Titles" localSheetId="3">Sheet3!$5:$5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0" i="2" l="1"/>
  <c r="F90" i="2"/>
  <c r="J80" i="2" l="1"/>
  <c r="J87" i="2"/>
  <c r="J84" i="2"/>
  <c r="J82" i="2"/>
  <c r="J77" i="2"/>
  <c r="J69" i="2"/>
  <c r="J67" i="2"/>
  <c r="J59" i="2"/>
  <c r="J57" i="2"/>
  <c r="K49" i="2"/>
  <c r="K45" i="2"/>
  <c r="J43" i="2"/>
  <c r="J39" i="2"/>
  <c r="J36" i="2"/>
  <c r="J22" i="2"/>
  <c r="J20" i="2"/>
  <c r="J16" i="2"/>
  <c r="J14" i="2"/>
  <c r="D92" i="5"/>
  <c r="C92" i="5"/>
  <c r="E90" i="5"/>
  <c r="E89" i="5"/>
  <c r="E88" i="5"/>
  <c r="E87" i="5"/>
  <c r="E86" i="5"/>
  <c r="E85" i="5"/>
  <c r="E84" i="5"/>
  <c r="E83" i="5"/>
  <c r="E82" i="5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C93" i="3"/>
  <c r="B93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J12" i="2"/>
  <c r="F12" i="2"/>
  <c r="D93" i="3" l="1"/>
  <c r="E92" i="5"/>
  <c r="J10" i="2"/>
  <c r="F47" i="2" l="1"/>
  <c r="F45" i="2"/>
  <c r="F86" i="2" l="1"/>
  <c r="C90" i="4" l="1"/>
  <c r="B90" i="4"/>
  <c r="I77" i="2" l="1"/>
  <c r="F76" i="2"/>
  <c r="F38" i="2" l="1"/>
  <c r="F34" i="2" l="1"/>
  <c r="F41" i="2" l="1"/>
  <c r="F36" i="2"/>
  <c r="F32" i="2"/>
  <c r="F22" i="2"/>
  <c r="F18" i="2"/>
  <c r="F16" i="2"/>
  <c r="F14" i="2"/>
  <c r="F84" i="2" l="1"/>
  <c r="F82" i="2" l="1"/>
  <c r="F80" i="2"/>
  <c r="F69" i="2"/>
  <c r="F67" i="2"/>
  <c r="F65" i="2"/>
  <c r="F62" i="2"/>
  <c r="F59" i="2"/>
  <c r="F56" i="2"/>
  <c r="F10" i="2" l="1"/>
</calcChain>
</file>

<file path=xl/sharedStrings.xml><?xml version="1.0" encoding="utf-8"?>
<sst xmlns="http://schemas.openxmlformats.org/spreadsheetml/2006/main" count="454" uniqueCount="246">
  <si>
    <t>Explanatory Notes</t>
  </si>
  <si>
    <t>Sl.</t>
  </si>
  <si>
    <t xml:space="preserve">Major Head of </t>
  </si>
  <si>
    <t xml:space="preserve">               Actuals</t>
  </si>
  <si>
    <t>Increase</t>
  </si>
  <si>
    <t>Reasons</t>
  </si>
  <si>
    <t>No.</t>
  </si>
  <si>
    <t>Account</t>
  </si>
  <si>
    <t>Decrease</t>
  </si>
  <si>
    <t xml:space="preserve">15. DETAILED STATEMENT OF REVENUE EXPENDITURE BY MINOR HEADS </t>
  </si>
  <si>
    <t>2053</t>
  </si>
  <si>
    <r>
      <t>(</t>
    </r>
    <r>
      <rPr>
        <i/>
        <sz val="13"/>
        <rFont val="Rupee Foradian"/>
        <family val="2"/>
      </rPr>
      <t>`</t>
    </r>
    <r>
      <rPr>
        <i/>
        <sz val="13"/>
        <rFont val="Times New Roman"/>
        <family val="1"/>
      </rPr>
      <t xml:space="preserve"> in lakh)</t>
    </r>
  </si>
  <si>
    <r>
      <t xml:space="preserve">Explanatory Notes- </t>
    </r>
    <r>
      <rPr>
        <b/>
        <i/>
        <sz val="13"/>
        <rFont val="Times New Roman"/>
        <family val="1"/>
      </rPr>
      <t>Contd.</t>
    </r>
  </si>
  <si>
    <t>Head of Account</t>
  </si>
  <si>
    <t>Amount in Lakh</t>
  </si>
  <si>
    <t>2071</t>
  </si>
  <si>
    <t>2075</t>
  </si>
  <si>
    <t>2210</t>
  </si>
  <si>
    <t>2049</t>
  </si>
  <si>
    <t>2055</t>
  </si>
  <si>
    <t>2014</t>
  </si>
  <si>
    <t>2029</t>
  </si>
  <si>
    <t>2211</t>
  </si>
  <si>
    <t>2203</t>
  </si>
  <si>
    <t>2403</t>
  </si>
  <si>
    <t>3604</t>
  </si>
  <si>
    <t>2070</t>
  </si>
  <si>
    <t>2054</t>
  </si>
  <si>
    <t>2406</t>
  </si>
  <si>
    <t>2030</t>
  </si>
  <si>
    <t>2043</t>
  </si>
  <si>
    <t>2039</t>
  </si>
  <si>
    <t>2405</t>
  </si>
  <si>
    <t>2052</t>
  </si>
  <si>
    <t>3055</t>
  </si>
  <si>
    <t>2230</t>
  </si>
  <si>
    <t>2041</t>
  </si>
  <si>
    <t>2401</t>
  </si>
  <si>
    <t>3451</t>
  </si>
  <si>
    <t>2059</t>
  </si>
  <si>
    <t>2702</t>
  </si>
  <si>
    <t>2700</t>
  </si>
  <si>
    <t>2701</t>
  </si>
  <si>
    <t>2415</t>
  </si>
  <si>
    <t>3454</t>
  </si>
  <si>
    <t>2056</t>
  </si>
  <si>
    <t>2058</t>
  </si>
  <si>
    <t>2062</t>
  </si>
  <si>
    <t>2711</t>
  </si>
  <si>
    <t>3475</t>
  </si>
  <si>
    <t>2251</t>
  </si>
  <si>
    <t>3056</t>
  </si>
  <si>
    <t>2425</t>
  </si>
  <si>
    <t>3051</t>
  </si>
  <si>
    <t>2402</t>
  </si>
  <si>
    <t>3456</t>
  </si>
  <si>
    <t>2045</t>
  </si>
  <si>
    <t>2404</t>
  </si>
  <si>
    <t>2204</t>
  </si>
  <si>
    <t>2551</t>
  </si>
  <si>
    <t>2853</t>
  </si>
  <si>
    <t>2245</t>
  </si>
  <si>
    <t>2013</t>
  </si>
  <si>
    <t>3075</t>
  </si>
  <si>
    <t>2035</t>
  </si>
  <si>
    <t>2236</t>
  </si>
  <si>
    <t>2885</t>
  </si>
  <si>
    <t>2810</t>
  </si>
  <si>
    <t>3425</t>
  </si>
  <si>
    <t>2205</t>
  </si>
  <si>
    <t>2047</t>
  </si>
  <si>
    <t>2220</t>
  </si>
  <si>
    <t>2216</t>
  </si>
  <si>
    <t>3452</t>
  </si>
  <si>
    <t>3435</t>
  </si>
  <si>
    <t>2015</t>
  </si>
  <si>
    <t>2215</t>
  </si>
  <si>
    <t>2040</t>
  </si>
  <si>
    <t>2852</t>
  </si>
  <si>
    <t>2851</t>
  </si>
  <si>
    <t>2225</t>
  </si>
  <si>
    <t>2505</t>
  </si>
  <si>
    <t>2250</t>
  </si>
  <si>
    <t>2435</t>
  </si>
  <si>
    <t>2501</t>
  </si>
  <si>
    <t>2515</t>
  </si>
  <si>
    <t>2801</t>
  </si>
  <si>
    <t>2217</t>
  </si>
  <si>
    <t>2408</t>
  </si>
  <si>
    <t>2235</t>
  </si>
  <si>
    <t>Amount Increases</t>
  </si>
  <si>
    <t>Amount Decreases</t>
  </si>
  <si>
    <t>General Education</t>
  </si>
  <si>
    <t>Miscellaneous General Services</t>
  </si>
  <si>
    <t>Medical and Public Health</t>
  </si>
  <si>
    <t>Social Security and Welfare</t>
  </si>
  <si>
    <t>Urban Development</t>
  </si>
  <si>
    <t>Roads and Bridges</t>
  </si>
  <si>
    <t>2407</t>
  </si>
  <si>
    <t>2022-2023</t>
  </si>
  <si>
    <t>2021-2022</t>
  </si>
  <si>
    <t>2022-23</t>
  </si>
  <si>
    <t>Pensions and Other Retirement Benefits</t>
  </si>
  <si>
    <t>Police</t>
  </si>
  <si>
    <t>Crop Husbandry</t>
  </si>
  <si>
    <t>Animal Husbandry</t>
  </si>
  <si>
    <t>Power</t>
  </si>
  <si>
    <t>Material for Explanatory Notes to Statement 15- 2022-23</t>
  </si>
  <si>
    <t>Food, Storage and Warehousing</t>
  </si>
  <si>
    <t>Relief on account of Natural Calamities</t>
  </si>
  <si>
    <t>Other Agricultural Programmes</t>
  </si>
  <si>
    <t>Appropriation for Reduction or Avoidance of Debt</t>
  </si>
  <si>
    <t>Welfare of Scheduled castes,Scheduled Tribes, Othe Backward Classes and Minorities</t>
  </si>
  <si>
    <t>Administration of Justice</t>
  </si>
  <si>
    <t>Forestry and Wildlife</t>
  </si>
  <si>
    <t>Interest Payments</t>
  </si>
  <si>
    <t>Compensation and Assignments to Local Bodies and Panchayati Raj Institutions</t>
  </si>
  <si>
    <t>Water Supply and Sanitation</t>
  </si>
  <si>
    <t>Agricultural Research and Education</t>
  </si>
  <si>
    <t>Public Works</t>
  </si>
  <si>
    <t>Other Rural Development programmes</t>
  </si>
  <si>
    <t>2011</t>
  </si>
  <si>
    <t>2012</t>
  </si>
  <si>
    <t>2020</t>
  </si>
  <si>
    <t>2048</t>
  </si>
  <si>
    <t>2051</t>
  </si>
  <si>
    <t>2202</t>
  </si>
  <si>
    <t>2506</t>
  </si>
  <si>
    <t>2705</t>
  </si>
  <si>
    <t>3054</t>
  </si>
  <si>
    <t>Materials for Explanatory Notes Statement 15-2023-24</t>
  </si>
  <si>
    <t>2023-24</t>
  </si>
  <si>
    <t>Difference</t>
  </si>
  <si>
    <t>Total -2235</t>
  </si>
  <si>
    <t>Total -3054</t>
  </si>
  <si>
    <t>Total -2210</t>
  </si>
  <si>
    <t>Total -3604</t>
  </si>
  <si>
    <t>Total -2217</t>
  </si>
  <si>
    <t>Total -2071</t>
  </si>
  <si>
    <t>Total -2515</t>
  </si>
  <si>
    <t>Total -2202</t>
  </si>
  <si>
    <t>Total -2401</t>
  </si>
  <si>
    <t>Total -2215</t>
  </si>
  <si>
    <t>Total -2501</t>
  </si>
  <si>
    <t>Total -2415</t>
  </si>
  <si>
    <t>Total -3425</t>
  </si>
  <si>
    <t>Total -2404</t>
  </si>
  <si>
    <t>Total -2211</t>
  </si>
  <si>
    <t>Total -2810</t>
  </si>
  <si>
    <t>Total -2251</t>
  </si>
  <si>
    <t>Total -2204</t>
  </si>
  <si>
    <t>Total -3452</t>
  </si>
  <si>
    <t>Total -3075</t>
  </si>
  <si>
    <t>Total -2700</t>
  </si>
  <si>
    <t>Total -2852</t>
  </si>
  <si>
    <t>Total -2040</t>
  </si>
  <si>
    <t>Total -2402</t>
  </si>
  <si>
    <t>Total -3055</t>
  </si>
  <si>
    <t>Total -3056</t>
  </si>
  <si>
    <t>Total -2013</t>
  </si>
  <si>
    <t>Total -2030</t>
  </si>
  <si>
    <t>Total -2216</t>
  </si>
  <si>
    <t>Total -2011</t>
  </si>
  <si>
    <t>Total -2020</t>
  </si>
  <si>
    <t>Total -2043</t>
  </si>
  <si>
    <t>Total -2250</t>
  </si>
  <si>
    <t>Total -2506</t>
  </si>
  <si>
    <t>Total -2705</t>
  </si>
  <si>
    <t>Total -2035</t>
  </si>
  <si>
    <t>Total -2236</t>
  </si>
  <si>
    <t>Total -2853</t>
  </si>
  <si>
    <t>Total -2012</t>
  </si>
  <si>
    <t>Total -2407</t>
  </si>
  <si>
    <t>Total -2885</t>
  </si>
  <si>
    <t>Total -2711</t>
  </si>
  <si>
    <t>Total -2045</t>
  </si>
  <si>
    <t>Total -3435</t>
  </si>
  <si>
    <t>Total -3475</t>
  </si>
  <si>
    <t>Total -2058</t>
  </si>
  <si>
    <t>Total -2070</t>
  </si>
  <si>
    <t>Total -2047</t>
  </si>
  <si>
    <t>Total -2701</t>
  </si>
  <si>
    <t>Total -2062</t>
  </si>
  <si>
    <t>Total -2220</t>
  </si>
  <si>
    <t>Total -2052</t>
  </si>
  <si>
    <t>Total -3456</t>
  </si>
  <si>
    <t>Total -3454</t>
  </si>
  <si>
    <t>Total -2205</t>
  </si>
  <si>
    <t>Total -2230</t>
  </si>
  <si>
    <t>Total -2203</t>
  </si>
  <si>
    <t>Total -2702</t>
  </si>
  <si>
    <t>Total -2051</t>
  </si>
  <si>
    <t>Total -3451</t>
  </si>
  <si>
    <t>Total -2425</t>
  </si>
  <si>
    <t>Total -2041</t>
  </si>
  <si>
    <t>Total -2039</t>
  </si>
  <si>
    <t>Total -2054</t>
  </si>
  <si>
    <t>Total -2029</t>
  </si>
  <si>
    <t>Total -2551</t>
  </si>
  <si>
    <t>Total -2851</t>
  </si>
  <si>
    <t>Total -2015</t>
  </si>
  <si>
    <t>Total -2056</t>
  </si>
  <si>
    <t>Total -2053</t>
  </si>
  <si>
    <t>Total -2405</t>
  </si>
  <si>
    <t>Total -3051</t>
  </si>
  <si>
    <t>Total -2505</t>
  </si>
  <si>
    <t>Total -2406</t>
  </si>
  <si>
    <t>Total -2059</t>
  </si>
  <si>
    <t>Total -2055</t>
  </si>
  <si>
    <t>Total -2014</t>
  </si>
  <si>
    <t>Total -2225</t>
  </si>
  <si>
    <t>Total-2048</t>
  </si>
  <si>
    <t>Total -2435</t>
  </si>
  <si>
    <t>Total -2403</t>
  </si>
  <si>
    <t>Total -2245</t>
  </si>
  <si>
    <t>Total -2408</t>
  </si>
  <si>
    <t>Total -2801</t>
  </si>
  <si>
    <t>Total -2049</t>
  </si>
  <si>
    <t>Total -2075</t>
  </si>
  <si>
    <r>
      <t>Mainly due to decrease  under  'Other Miscellaneous Compensations and Assignments' 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56,786.36 lakh), '</t>
    </r>
  </si>
  <si>
    <r>
      <t>Mainly due to increase under 'Education' 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42,405.95 lakh) under '03- Welfare of Backward Classes', and decrease in 'Housing' 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28,093.66 lakh) under '01- Welfare of Scheduled Castes', 'Package programme for Adiyans,Paniyans and Primitive Groups' 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3,281.41 lakh) under '02-Welfare of Scheduled Tribes'.</t>
    </r>
  </si>
  <si>
    <r>
      <t>Mainly due to increase in  expenditure under  'Direction and administration'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5,988.50 lakh) and 'Maintenance and Repairs'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479.76 lakh) under '80-General',' Construction'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456.66 lakh) and 'Maintenance and Repairs'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696.90 lakh) under '60-Other Buildings'.</t>
    </r>
  </si>
  <si>
    <r>
      <t>Mainly due to increase under 'Wild Life Preservation'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4,130.07 lakh) under '02-Environmental Forestry and Wild life',' Amount met out of Kerala Forest Development Fund'(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2,469.47 lakh) and decrease in 'Other Expenditure'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2,257.42 lakh) and 'Forest Produce'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1,308.34 lakh) under '01-Forestry'.</t>
    </r>
  </si>
  <si>
    <r>
      <t>Mainly due to decrease in 'Pensions under Social Security Schemes'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4,94,437.32 lakh) under '60- Other Social Security and Welfare Programmes' and 'Welfare of Aged, infirm and destitute'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20,273.68 lakh) under '02-Social Welfare'.</t>
    </r>
  </si>
  <si>
    <r>
      <t>Mainly due to decrease under ' Other Expenditure'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16,434.66 lakh), 'Panchayati Raj'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16,231.94 lakh), 'Community Development'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6,353.80 lakh), and 'Special Component Plan for Scheduled Castes'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1,479.10 lakh) and increase under 'Direction and Administration'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4,054.26 lakh)</t>
    </r>
  </si>
  <si>
    <r>
      <t>Mainly due to decrease  under ' Extension and Farmer's Training'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10,869.51 lakh) ,' Agricultural Farms'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3,147.22 lakh), 'Crop Insurance'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2,056.59 lakh), 'Special Component Plan for Scheduled Castes'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2,795.19 lakh) and 'Trinal Area Sub Plan'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1,297.95 lakh)</t>
    </r>
  </si>
  <si>
    <r>
      <t>Mainly due to decrease under 'Assistance to Public Sector and Other Undertakings'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10,375.48 lakh) , 'Assistance to Public Sector and Other Undertakings'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1,257.71 lakh) and 'Rural water Supply Scheme'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922.36 lakh)</t>
    </r>
  </si>
  <si>
    <r>
      <t>Mainly due to decrease under 'Assistance to Block Panchayats'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27,094.02 lakh), 'Tribal Area Plan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3,171.39 lakh) and partly offset by the increase in expenditure under 'Assistance to Grama Panchayats'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20,114.20 lakh) under '06- Self Employment Programmes'.</t>
    </r>
  </si>
  <si>
    <r>
      <t>Mainly due to decrease under 'Education'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13,087.45 lakh)  under '03- Animal Husbandry' and increase in 'Education'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 xml:space="preserve">2,482.24 lakh) under '01-Crop Husbandry'. </t>
    </r>
  </si>
  <si>
    <r>
      <t>Mainly due to increased expenditure under 'Civil and Session Courts'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5,088.91 lakh), 'Criminal Courts'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2,164.08 lakh),'Special Courts'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1,824.55 lakh) and 'Family Courts'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1,755.76 lakh).</t>
    </r>
  </si>
  <si>
    <r>
      <t xml:space="preserve">     Expenditure on Revenue Account:-    </t>
    </r>
    <r>
      <rPr>
        <sz val="13"/>
        <rFont val="Times New Roman"/>
        <family val="1"/>
      </rPr>
      <t xml:space="preserve">There was an increase of  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 xml:space="preserve">67,540.21 lakh in expenditure on Revenue Account from  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 xml:space="preserve">1,41,95,093.68 lakh in 2022-23 to 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1,42,62,633.89  lakh in 2023-24.  The increase /decrease occurred mainly as under:-</t>
    </r>
  </si>
  <si>
    <t>Special Programmes for Rural Development</t>
  </si>
  <si>
    <r>
      <t>Mainly due to increased expenditure under   'Food Subsidies'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15,247.97 lakh), 'Procurement and Supply'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13,433.66 lakh) and 'Direction and Administration'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8,654.89 lakh) under '01-Food'.</t>
    </r>
  </si>
  <si>
    <r>
      <t>Due to decrease  under 'Sarva Siksha Abhiyan'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15,158.40 lakh) , 'National Programme of Mid-day Meals in Schools'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10,346.10 lakh) and 'Assistance to Non-Government Primary Schools'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6,919.76 lakh)</t>
    </r>
  </si>
  <si>
    <r>
      <t>Mainly due to decrease under 'Commuted Value of Pensions'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70,233.75 lakh) partly offset by increase in expenditure under 'Family pension'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10,438.00 lakh), 'Superannuation and Retirement Allowances'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6,188.41 lakh) and 'Leave Encashment Benefits'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10,691.68 lakh)</t>
    </r>
  </si>
  <si>
    <r>
      <t>Mainly due to decrease in expenditure under  'Assistance to Municipal Corporations'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27,896.97 lakh), 'Assistance to Municipalities/Municipal Councils'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 xml:space="preserve">15,566.18 lakh), </t>
    </r>
  </si>
  <si>
    <r>
      <t>Mainly due to decrease in expenditure under 'Prevention and Control of Diseases'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61,119.16 lakh) under '06-Public Health'.</t>
    </r>
  </si>
  <si>
    <r>
      <t>Mainly due to decrease under 'Deduct-Recoveries of Overpayments'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79,138.04 lakh), and increase in 'Road Works' 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66,323.24 lakh) under '03-State Highways' and decrease in 'Assisstance to grama panchayats'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72,266.15 lakh), 'Assistance to Zilla parishads/District Level Panchayats'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27,683.92 lakh) and increase in 'Assistance to Municipalities/Municipal Councils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13,133.91 lakh) under '80-General'.</t>
    </r>
  </si>
  <si>
    <r>
      <t>Mainly due to increase in expenditure under 'District Police'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9,387.36 lakh) and ' Special Police 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1,699.87 lakh) and decrease under 'Direction and Administration'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1,576.50 lakh) and 'State Headquarters Police'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1,306.54 lakh)</t>
    </r>
  </si>
  <si>
    <r>
      <t>Mainly due to increase in  expenditure under  'Assistance to Autonomous Bodies'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12,743.11 lakh) and 'Veterinary Services and Animal Health'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667.53lakh).</t>
    </r>
  </si>
  <si>
    <r>
      <t>Mainly due to increase in expenditure under  'Interest on Market loans'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1,42,371.23 lakh), 'Interest on Ways and Means Advances from RBI'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5,024.49 lakh) under '01-Interest on Internal Debt' ,'Interest on Other Saving Deposits'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14,623.35 lakh), 'Interest on Insurance and Pension fund'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8,549.29 lakh) under '03-Interest on Small Savings, Providen funds etc.' ,'Interest on Loans for State/Union Territory Plan Schemes'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7,158.94 lakh), 'Interest on other Loans for State/Union Territory schems'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6,321.08 lakh) under '04-Interest on Loans and Advances from Central Government'.</t>
    </r>
  </si>
  <si>
    <r>
      <t>Mainly due to increase in expenditure under 'State Lotteries'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42,923.87 lakh), 'Other Expenditure'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2,85,437.87 lakh) and 'Deduct-Recoveries of Overpayments'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3,10,607.51 lakh).</t>
    </r>
  </si>
  <si>
    <r>
      <t>Mainly due to increase  in expenditure under 'Assistance to Public Sector and Other Undertakings'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76,871.50 lakh)   and decrease under 'Assistance to Electricity Boards'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30,777.43 lakh).</t>
    </r>
  </si>
  <si>
    <r>
      <t>Mainly due to increase in expenditure under 'Marketing  Facilities'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 xml:space="preserve">13,538.74 lakh). </t>
    </r>
  </si>
  <si>
    <r>
      <t>Mainly due to  expenditure under  'Appropriation to the Consolidated Sinking Fund for Redemption of Public Debt'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 xml:space="preserve">12,000.00 lakh). </t>
    </r>
  </si>
  <si>
    <r>
      <t>Mainly due to increase  in expenditure under 'Disaster Mitigation'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13,420.00 lakh) under 'State Disaster Mitigation fund' ,'Disaster Mitigation'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>823.63 lakh) under '07-Disaster Management' and 'Management of Natural Disasters Contingency Plans in Disaster Prone Areas' (</t>
    </r>
    <r>
      <rPr>
        <sz val="13"/>
        <rFont val="Rupee Foradian"/>
        <family val="2"/>
      </rPr>
      <t>`</t>
    </r>
    <r>
      <rPr>
        <sz val="13"/>
        <rFont val="Times New Roman"/>
        <family val="1"/>
      </rPr>
      <t xml:space="preserve">780.16 </t>
    </r>
    <r>
      <rPr>
        <sz val="13"/>
        <rFont val="Rupee Foradian"/>
        <family val="2"/>
      </rPr>
      <t>l</t>
    </r>
    <r>
      <rPr>
        <sz val="13"/>
        <rFont val="Times New Roman"/>
        <family val="1"/>
      </rPr>
      <t>akh) under '80-General'.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</si>
</sst>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0.00_)"/>
    <numFmt numFmtId="165" formatCode=";\(\-\)#0.00;"/>
    <numFmt numFmtId="166" formatCode="#\,##\,###.00"/>
    <numFmt numFmtId="167" formatCode="#\,###.00"/>
  </numFmts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3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sz val="13"/>
      <name val="Rupee Foradian"/>
      <family val="2"/>
    </font>
    <font>
      <sz val="13"/>
      <name val="Arial"/>
      <family val="2"/>
    </font>
    <font>
      <i/>
      <sz val="13"/>
      <name val="Rupee Foradian"/>
      <family val="2"/>
    </font>
    <font>
      <b/>
      <i/>
      <sz val="13"/>
      <name val="Times New Roman"/>
      <family val="1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3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/>
    <xf numFmtId="9" fontId="1" fillId="0" borderId="0" applyFill="0" applyBorder="0" applyAlignment="0" applyProtection="0"/>
    <xf numFmtId="43" fontId="15" fillId="0" borderId="0" applyFont="0" applyFill="0" applyBorder="0" applyAlignment="0" applyProtection="0"/>
  </cellStyleXfs>
  <cellXfs count="125">
    <xf numFmtId="0" fontId="0" fillId="0" borderId="0" xfId="0"/>
    <xf numFmtId="1" fontId="4" fillId="0" borderId="1" xfId="2" applyNumberFormat="1" applyFont="1" applyBorder="1" applyAlignment="1">
      <alignment horizontal="center"/>
    </xf>
    <xf numFmtId="164" fontId="4" fillId="0" borderId="1" xfId="2" applyFont="1" applyBorder="1" applyAlignment="1">
      <alignment horizontal="center"/>
    </xf>
    <xf numFmtId="2" fontId="4" fillId="0" borderId="1" xfId="2" applyNumberFormat="1" applyFont="1" applyBorder="1" applyAlignment="1">
      <alignment horizontal="center"/>
    </xf>
    <xf numFmtId="164" fontId="4" fillId="0" borderId="1" xfId="2" applyFont="1" applyBorder="1" applyAlignment="1">
      <alignment horizontal="center" vertical="center"/>
    </xf>
    <xf numFmtId="1" fontId="4" fillId="0" borderId="0" xfId="2" applyNumberFormat="1" applyFont="1" applyAlignment="1">
      <alignment horizontal="center"/>
    </xf>
    <xf numFmtId="164" fontId="4" fillId="0" borderId="0" xfId="2" applyFont="1" applyAlignment="1">
      <alignment horizontal="center"/>
    </xf>
    <xf numFmtId="2" fontId="5" fillId="0" borderId="0" xfId="2" quotePrefix="1" applyNumberFormat="1" applyFont="1" applyAlignment="1">
      <alignment horizontal="center"/>
    </xf>
    <xf numFmtId="2" fontId="5" fillId="0" borderId="0" xfId="2" applyNumberFormat="1" applyFont="1" applyAlignment="1">
      <alignment horizontal="center"/>
    </xf>
    <xf numFmtId="164" fontId="5" fillId="0" borderId="0" xfId="2" applyFont="1" applyAlignment="1">
      <alignment vertical="center"/>
    </xf>
    <xf numFmtId="1" fontId="5" fillId="0" borderId="2" xfId="2" applyNumberFormat="1" applyFont="1" applyBorder="1" applyAlignment="1">
      <alignment horizontal="center"/>
    </xf>
    <xf numFmtId="164" fontId="5" fillId="0" borderId="2" xfId="2" applyFont="1" applyBorder="1" applyAlignment="1">
      <alignment horizontal="center"/>
    </xf>
    <xf numFmtId="164" fontId="5" fillId="0" borderId="2" xfId="2" applyFont="1" applyBorder="1"/>
    <xf numFmtId="2" fontId="4" fillId="0" borderId="2" xfId="2" applyNumberFormat="1" applyFont="1" applyBorder="1" applyAlignment="1">
      <alignment horizontal="center"/>
    </xf>
    <xf numFmtId="164" fontId="5" fillId="0" borderId="2" xfId="2" applyFont="1" applyBorder="1" applyAlignment="1">
      <alignment vertical="center"/>
    </xf>
    <xf numFmtId="1" fontId="5" fillId="0" borderId="0" xfId="2" quotePrefix="1" applyNumberFormat="1" applyFont="1" applyAlignment="1">
      <alignment horizontal="center" vertical="top"/>
    </xf>
    <xf numFmtId="1" fontId="5" fillId="0" borderId="0" xfId="2" applyNumberFormat="1" applyFont="1" applyAlignment="1">
      <alignment horizontal="center"/>
    </xf>
    <xf numFmtId="164" fontId="5" fillId="0" borderId="0" xfId="2" applyFont="1" applyAlignment="1">
      <alignment vertical="center" wrapText="1"/>
    </xf>
    <xf numFmtId="1" fontId="5" fillId="0" borderId="0" xfId="2" applyNumberFormat="1" applyFont="1" applyAlignment="1">
      <alignment horizontal="center" vertical="top"/>
    </xf>
    <xf numFmtId="164" fontId="5" fillId="0" borderId="0" xfId="2" applyFont="1" applyAlignment="1">
      <alignment horizontal="center"/>
    </xf>
    <xf numFmtId="164" fontId="5" fillId="0" borderId="0" xfId="2" applyFont="1"/>
    <xf numFmtId="1" fontId="3" fillId="0" borderId="0" xfId="2" quotePrefix="1" applyNumberFormat="1" applyFont="1" applyAlignment="1">
      <alignment horizontal="center"/>
    </xf>
    <xf numFmtId="1" fontId="3" fillId="0" borderId="2" xfId="2" quotePrefix="1" applyNumberFormat="1" applyFont="1" applyBorder="1" applyAlignment="1">
      <alignment horizontal="center"/>
    </xf>
    <xf numFmtId="4" fontId="0" fillId="0" borderId="0" xfId="0" applyNumberFormat="1"/>
    <xf numFmtId="0" fontId="11" fillId="0" borderId="0" xfId="0" applyFont="1"/>
    <xf numFmtId="4" fontId="11" fillId="0" borderId="0" xfId="0" applyNumberFormat="1" applyFont="1"/>
    <xf numFmtId="0" fontId="10" fillId="0" borderId="0" xfId="0" applyFont="1"/>
    <xf numFmtId="4" fontId="10" fillId="0" borderId="0" xfId="0" applyNumberFormat="1" applyFont="1"/>
    <xf numFmtId="0" fontId="12" fillId="0" borderId="0" xfId="0" applyFont="1"/>
    <xf numFmtId="165" fontId="4" fillId="0" borderId="0" xfId="2" applyNumberFormat="1" applyFont="1" applyAlignment="1">
      <alignment horizontal="center"/>
    </xf>
    <xf numFmtId="165" fontId="3" fillId="0" borderId="0" xfId="2" quotePrefix="1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7" fillId="0" borderId="0" xfId="1" applyFont="1" applyAlignment="1">
      <alignment wrapText="1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2" xfId="0" applyFont="1" applyBorder="1" applyAlignment="1">
      <alignment horizontal="center" vertical="top"/>
    </xf>
    <xf numFmtId="0" fontId="5" fillId="0" borderId="2" xfId="0" quotePrefix="1" applyFont="1" applyBorder="1" applyAlignment="1">
      <alignment horizontal="center" vertical="top"/>
    </xf>
    <xf numFmtId="0" fontId="5" fillId="0" borderId="2" xfId="0" applyFont="1" applyBorder="1" applyAlignment="1">
      <alignment vertical="top" wrapText="1"/>
    </xf>
    <xf numFmtId="2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vertical="top" wrapText="1"/>
    </xf>
    <xf numFmtId="0" fontId="5" fillId="0" borderId="0" xfId="0" quotePrefix="1" applyFont="1" applyAlignment="1">
      <alignment horizontal="center" vertical="top"/>
    </xf>
    <xf numFmtId="166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0" fontId="13" fillId="0" borderId="0" xfId="0" applyFont="1" applyAlignment="1">
      <alignment wrapText="1"/>
    </xf>
    <xf numFmtId="2" fontId="5" fillId="0" borderId="2" xfId="0" applyNumberFormat="1" applyFont="1" applyBorder="1" applyAlignment="1">
      <alignment horizontal="center" vertical="top"/>
    </xf>
    <xf numFmtId="0" fontId="13" fillId="0" borderId="0" xfId="0" applyFont="1" applyAlignment="1">
      <alignment vertical="top"/>
    </xf>
    <xf numFmtId="167" fontId="5" fillId="0" borderId="0" xfId="0" applyNumberFormat="1" applyFont="1" applyAlignment="1">
      <alignment horizontal="center" vertical="top"/>
    </xf>
    <xf numFmtId="165" fontId="5" fillId="0" borderId="0" xfId="0" applyNumberFormat="1" applyFont="1"/>
    <xf numFmtId="164" fontId="5" fillId="0" borderId="0" xfId="2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5" fillId="0" borderId="2" xfId="0" applyFont="1" applyBorder="1"/>
    <xf numFmtId="0" fontId="11" fillId="0" borderId="0" xfId="0" applyFont="1" applyAlignment="1">
      <alignment horizontal="left"/>
    </xf>
    <xf numFmtId="0" fontId="14" fillId="0" borderId="0" xfId="0" applyFont="1"/>
    <xf numFmtId="164" fontId="5" fillId="0" borderId="0" xfId="2" applyFont="1" applyAlignment="1">
      <alignment horizontal="left" vertical="top" wrapText="1"/>
    </xf>
    <xf numFmtId="0" fontId="16" fillId="0" borderId="0" xfId="0" applyFont="1"/>
    <xf numFmtId="0" fontId="14" fillId="0" borderId="0" xfId="0" applyFont="1" applyAlignment="1">
      <alignment horizontal="center"/>
    </xf>
    <xf numFmtId="0" fontId="17" fillId="0" borderId="0" xfId="0" applyFont="1"/>
    <xf numFmtId="43" fontId="16" fillId="0" borderId="0" xfId="4" applyFont="1"/>
    <xf numFmtId="166" fontId="5" fillId="0" borderId="2" xfId="0" applyNumberFormat="1" applyFont="1" applyBorder="1" applyAlignment="1">
      <alignment horizontal="center" vertical="top"/>
    </xf>
    <xf numFmtId="167" fontId="5" fillId="0" borderId="2" xfId="0" applyNumberFormat="1" applyFont="1" applyBorder="1" applyAlignment="1">
      <alignment horizontal="center" vertical="top"/>
    </xf>
    <xf numFmtId="2" fontId="5" fillId="0" borderId="0" xfId="2" quotePrefix="1" applyNumberFormat="1" applyFont="1" applyAlignment="1">
      <alignment horizontal="left" vertical="top" wrapText="1"/>
    </xf>
    <xf numFmtId="0" fontId="5" fillId="0" borderId="2" xfId="0" applyFont="1" applyBorder="1" applyAlignment="1">
      <alignment vertical="top"/>
    </xf>
    <xf numFmtId="165" fontId="5" fillId="0" borderId="0" xfId="2" quotePrefix="1" applyNumberFormat="1" applyFont="1" applyAlignment="1">
      <alignment horizontal="center" vertical="top"/>
    </xf>
    <xf numFmtId="49" fontId="5" fillId="0" borderId="0" xfId="2" applyNumberFormat="1" applyFont="1" applyAlignment="1">
      <alignment horizontal="center" vertical="top"/>
    </xf>
    <xf numFmtId="43" fontId="14" fillId="0" borderId="0" xfId="4" applyFont="1" applyAlignment="1">
      <alignment horizontal="center"/>
    </xf>
    <xf numFmtId="43" fontId="17" fillId="0" borderId="0" xfId="4" applyFont="1"/>
    <xf numFmtId="167" fontId="5" fillId="0" borderId="0" xfId="2" quotePrefix="1" applyNumberFormat="1" applyFont="1" applyAlignment="1">
      <alignment horizontal="center" vertical="top"/>
    </xf>
    <xf numFmtId="165" fontId="5" fillId="0" borderId="0" xfId="2" applyNumberFormat="1" applyFont="1" applyAlignment="1">
      <alignment horizontal="center"/>
    </xf>
    <xf numFmtId="2" fontId="17" fillId="0" borderId="0" xfId="0" applyNumberFormat="1" applyFont="1"/>
    <xf numFmtId="165" fontId="5" fillId="0" borderId="2" xfId="0" applyNumberFormat="1" applyFont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164" fontId="5" fillId="0" borderId="0" xfId="2" applyFont="1" applyAlignment="1">
      <alignment horizontal="left" vertical="center" wrapText="1"/>
    </xf>
    <xf numFmtId="0" fontId="5" fillId="0" borderId="0" xfId="0" quotePrefix="1" applyFont="1" applyAlignment="1">
      <alignment horizontal="center" vertical="top" wrapText="1"/>
    </xf>
    <xf numFmtId="167" fontId="5" fillId="0" borderId="0" xfId="0" applyNumberFormat="1" applyFont="1" applyAlignment="1">
      <alignment horizontal="center" vertical="top"/>
    </xf>
    <xf numFmtId="165" fontId="5" fillId="0" borderId="0" xfId="0" applyNumberFormat="1" applyFont="1" applyAlignment="1">
      <alignment horizontal="center" vertical="top"/>
    </xf>
    <xf numFmtId="1" fontId="3" fillId="0" borderId="0" xfId="2" quotePrefix="1" applyNumberFormat="1" applyFont="1" applyAlignment="1">
      <alignment horizontal="center"/>
    </xf>
    <xf numFmtId="164" fontId="4" fillId="0" borderId="0" xfId="2" quotePrefix="1" applyFont="1" applyAlignment="1">
      <alignment horizontal="left" vertical="top" wrapText="1"/>
    </xf>
    <xf numFmtId="0" fontId="7" fillId="0" borderId="0" xfId="1" applyFont="1" applyAlignment="1">
      <alignment wrapText="1"/>
    </xf>
    <xf numFmtId="164" fontId="4" fillId="0" borderId="1" xfId="2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164" fontId="4" fillId="0" borderId="2" xfId="2" applyFont="1" applyBorder="1" applyAlignment="1">
      <alignment horizontal="center"/>
    </xf>
    <xf numFmtId="0" fontId="5" fillId="0" borderId="0" xfId="0" quotePrefix="1" applyFont="1" applyAlignment="1">
      <alignment horizontal="center" vertical="top"/>
    </xf>
    <xf numFmtId="1" fontId="5" fillId="0" borderId="0" xfId="2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164" fontId="5" fillId="0" borderId="0" xfId="2" applyFont="1" applyAlignment="1">
      <alignment horizontal="left" vertical="top" wrapText="1"/>
    </xf>
    <xf numFmtId="166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6" fontId="5" fillId="0" borderId="0" xfId="0" applyNumberFormat="1" applyFont="1" applyAlignment="1">
      <alignment horizontal="center" vertical="top"/>
    </xf>
    <xf numFmtId="165" fontId="5" fillId="0" borderId="2" xfId="0" applyNumberFormat="1" applyFont="1" applyBorder="1" applyAlignment="1">
      <alignment horizontal="center" vertical="top"/>
    </xf>
    <xf numFmtId="167" fontId="5" fillId="0" borderId="0" xfId="2" quotePrefix="1" applyNumberFormat="1" applyFont="1" applyAlignment="1">
      <alignment horizontal="center" vertical="top"/>
    </xf>
    <xf numFmtId="165" fontId="5" fillId="0" borderId="0" xfId="2" quotePrefix="1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vertical="top" wrapText="1"/>
    </xf>
    <xf numFmtId="164" fontId="5" fillId="0" borderId="0" xfId="2" applyFont="1" applyAlignment="1">
      <alignment horizontal="left" vertical="center" wrapText="1"/>
    </xf>
    <xf numFmtId="164" fontId="5" fillId="0" borderId="2" xfId="2" applyFont="1" applyBorder="1" applyAlignment="1">
      <alignment horizontal="left" vertical="top" wrapText="1"/>
    </xf>
    <xf numFmtId="0" fontId="14" fillId="0" borderId="0" xfId="0" applyFont="1" applyAlignment="1">
      <alignment horizontal="center"/>
    </xf>
    <xf numFmtId="2" fontId="17" fillId="0" borderId="0" xfId="4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5" fillId="0" borderId="0" xfId="0" quotePrefix="1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166" fontId="5" fillId="0" borderId="0" xfId="0" applyNumberFormat="1" applyFont="1" applyBorder="1" applyAlignment="1">
      <alignment horizontal="center" vertical="top"/>
    </xf>
    <xf numFmtId="167" fontId="5" fillId="0" borderId="0" xfId="0" applyNumberFormat="1" applyFont="1" applyBorder="1" applyAlignment="1">
      <alignment horizontal="center" vertical="top"/>
    </xf>
    <xf numFmtId="1" fontId="5" fillId="0" borderId="0" xfId="2" quotePrefix="1" applyNumberFormat="1" applyFont="1" applyBorder="1" applyAlignment="1">
      <alignment horizontal="center" vertical="top"/>
    </xf>
    <xf numFmtId="2" fontId="5" fillId="0" borderId="0" xfId="2" quotePrefix="1" applyNumberFormat="1" applyFont="1" applyBorder="1" applyAlignment="1">
      <alignment horizontal="left" vertical="top" wrapText="1"/>
    </xf>
    <xf numFmtId="2" fontId="5" fillId="0" borderId="0" xfId="0" applyNumberFormat="1" applyFont="1" applyBorder="1" applyAlignment="1">
      <alignment horizontal="center" vertical="top"/>
    </xf>
    <xf numFmtId="1" fontId="5" fillId="0" borderId="0" xfId="2" applyNumberFormat="1" applyFont="1" applyBorder="1" applyAlignment="1">
      <alignment horizontal="center"/>
    </xf>
    <xf numFmtId="0" fontId="5" fillId="0" borderId="0" xfId="0" applyFont="1" applyBorder="1"/>
    <xf numFmtId="165" fontId="5" fillId="0" borderId="0" xfId="0" applyNumberFormat="1" applyFont="1" applyBorder="1" applyAlignment="1">
      <alignment horizontal="center" vertical="top"/>
    </xf>
    <xf numFmtId="165" fontId="5" fillId="0" borderId="0" xfId="0" applyNumberFormat="1" applyFont="1" applyBorder="1"/>
    <xf numFmtId="164" fontId="5" fillId="0" borderId="0" xfId="2" applyFont="1" applyBorder="1" applyAlignment="1">
      <alignment vertical="center"/>
    </xf>
    <xf numFmtId="1" fontId="3" fillId="0" borderId="2" xfId="2" quotePrefix="1" applyNumberFormat="1" applyFont="1" applyBorder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167" fontId="5" fillId="0" borderId="0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165" fontId="5" fillId="0" borderId="0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wrapText="1"/>
    </xf>
    <xf numFmtId="0" fontId="13" fillId="0" borderId="2" xfId="0" applyFont="1" applyBorder="1" applyAlignment="1">
      <alignment wrapText="1"/>
    </xf>
    <xf numFmtId="49" fontId="5" fillId="0" borderId="2" xfId="2" applyNumberFormat="1" applyFont="1" applyBorder="1" applyAlignment="1">
      <alignment horizontal="center" vertical="top"/>
    </xf>
    <xf numFmtId="1" fontId="5" fillId="0" borderId="2" xfId="2" applyNumberFormat="1" applyFont="1" applyBorder="1" applyAlignment="1">
      <alignment vertical="top" wrapText="1"/>
    </xf>
  </cellXfs>
  <cellStyles count="5">
    <cellStyle name="Comma" xfId="4" builtinId="3"/>
    <cellStyle name="Normal" xfId="0" builtinId="0"/>
    <cellStyle name="Normal 2" xfId="1" xr:uid="{00000000-0005-0000-0000-000002000000}"/>
    <cellStyle name="Normal_Sheet3" xfId="2" xr:uid="{00000000-0005-0000-0000-000003000000}"/>
    <cellStyle name="Percent 2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98"/>
  <sheetViews>
    <sheetView tabSelected="1" view="pageBreakPreview" zoomScale="80" zoomScaleSheetLayoutView="80" workbookViewId="0">
      <selection activeCell="N69" sqref="N69"/>
    </sheetView>
  </sheetViews>
  <sheetFormatPr defaultColWidth="9.109375" defaultRowHeight="16.8" x14ac:dyDescent="0.3"/>
  <cols>
    <col min="1" max="1" width="4.5546875" style="50" customWidth="1"/>
    <col min="2" max="2" width="11.5546875" style="50" customWidth="1"/>
    <col min="3" max="3" width="23.88671875" style="35" customWidth="1"/>
    <col min="4" max="5" width="14.6640625" style="39" bestFit="1" customWidth="1"/>
    <col min="6" max="6" width="13.44140625" style="39" bestFit="1" customWidth="1"/>
    <col min="7" max="7" width="3" style="39" customWidth="1"/>
    <col min="8" max="8" width="70.5546875" style="35" customWidth="1"/>
    <col min="9" max="9" width="1.77734375" style="34" hidden="1" customWidth="1"/>
    <col min="10" max="10" width="16.88671875" style="34" customWidth="1"/>
    <col min="11" max="16384" width="9.109375" style="34"/>
  </cols>
  <sheetData>
    <row r="1" spans="1:10" x14ac:dyDescent="0.3">
      <c r="A1" s="78" t="s">
        <v>9</v>
      </c>
      <c r="B1" s="78"/>
      <c r="C1" s="78"/>
      <c r="D1" s="78"/>
      <c r="E1" s="78"/>
      <c r="F1" s="78"/>
      <c r="G1" s="78"/>
      <c r="H1" s="78"/>
    </row>
    <row r="2" spans="1:10" x14ac:dyDescent="0.3">
      <c r="A2" s="78" t="s">
        <v>0</v>
      </c>
      <c r="B2" s="78"/>
      <c r="C2" s="78"/>
      <c r="D2" s="78"/>
      <c r="E2" s="78"/>
      <c r="F2" s="78"/>
      <c r="G2" s="78"/>
      <c r="H2" s="78"/>
    </row>
    <row r="3" spans="1:10" x14ac:dyDescent="0.3">
      <c r="A3" s="79" t="s">
        <v>230</v>
      </c>
      <c r="B3" s="80"/>
      <c r="C3" s="80"/>
      <c r="D3" s="80"/>
      <c r="E3" s="80"/>
      <c r="F3" s="80"/>
      <c r="G3" s="80"/>
      <c r="H3" s="80"/>
    </row>
    <row r="4" spans="1:10" x14ac:dyDescent="0.3">
      <c r="A4" s="80"/>
      <c r="B4" s="80"/>
      <c r="C4" s="80"/>
      <c r="D4" s="80"/>
      <c r="E4" s="80"/>
      <c r="F4" s="80"/>
      <c r="G4" s="80"/>
      <c r="H4" s="80"/>
    </row>
    <row r="5" spans="1:10" x14ac:dyDescent="0.3">
      <c r="A5" s="33"/>
      <c r="B5" s="33"/>
      <c r="C5" s="33"/>
      <c r="D5" s="33"/>
      <c r="E5" s="33"/>
      <c r="F5" s="33"/>
      <c r="G5" s="33"/>
      <c r="H5" s="33"/>
    </row>
    <row r="6" spans="1:10" x14ac:dyDescent="0.3">
      <c r="A6" s="1" t="s">
        <v>1</v>
      </c>
      <c r="B6" s="2"/>
      <c r="C6" s="2" t="s">
        <v>2</v>
      </c>
      <c r="D6" s="81" t="s">
        <v>3</v>
      </c>
      <c r="E6" s="81"/>
      <c r="F6" s="3" t="s">
        <v>4</v>
      </c>
      <c r="G6" s="3"/>
      <c r="H6" s="4" t="s">
        <v>5</v>
      </c>
    </row>
    <row r="7" spans="1:10" x14ac:dyDescent="0.3">
      <c r="A7" s="5" t="s">
        <v>6</v>
      </c>
      <c r="B7" s="6"/>
      <c r="C7" s="6" t="s">
        <v>7</v>
      </c>
      <c r="D7" s="7" t="s">
        <v>131</v>
      </c>
      <c r="E7" s="7" t="s">
        <v>101</v>
      </c>
      <c r="F7" s="8"/>
      <c r="G7" s="8"/>
      <c r="H7" s="9"/>
    </row>
    <row r="8" spans="1:10" x14ac:dyDescent="0.3">
      <c r="A8" s="10"/>
      <c r="B8" s="11"/>
      <c r="C8" s="12"/>
      <c r="D8" s="83" t="s">
        <v>11</v>
      </c>
      <c r="E8" s="83"/>
      <c r="F8" s="13"/>
      <c r="G8" s="13"/>
      <c r="H8" s="14"/>
    </row>
    <row r="9" spans="1:10" ht="14.4" customHeight="1" x14ac:dyDescent="0.3"/>
    <row r="10" spans="1:10" ht="50.4" x14ac:dyDescent="0.3">
      <c r="A10" s="50">
        <v>1</v>
      </c>
      <c r="B10" s="41">
        <v>2075</v>
      </c>
      <c r="C10" s="40" t="s">
        <v>93</v>
      </c>
      <c r="D10" s="42">
        <v>1474168.17</v>
      </c>
      <c r="E10" s="42">
        <v>835224</v>
      </c>
      <c r="F10" s="42">
        <f>D10-E10</f>
        <v>638944.16999999993</v>
      </c>
      <c r="G10" s="42"/>
      <c r="H10" s="40" t="s">
        <v>241</v>
      </c>
      <c r="J10" s="34">
        <f>42923.87+285437.87+310607.51</f>
        <v>638969.25</v>
      </c>
    </row>
    <row r="11" spans="1:10" ht="13.2" customHeight="1" x14ac:dyDescent="0.3">
      <c r="B11" s="41"/>
      <c r="C11" s="40"/>
      <c r="D11" s="43"/>
      <c r="E11" s="43"/>
      <c r="F11" s="43"/>
      <c r="G11" s="43"/>
      <c r="H11" s="40"/>
    </row>
    <row r="12" spans="1:10" ht="153" customHeight="1" x14ac:dyDescent="0.3">
      <c r="A12" s="50">
        <v>2</v>
      </c>
      <c r="B12" s="41">
        <v>2049</v>
      </c>
      <c r="C12" s="40" t="s">
        <v>115</v>
      </c>
      <c r="D12" s="42">
        <v>2698622.27</v>
      </c>
      <c r="E12" s="42">
        <v>2517636.29</v>
      </c>
      <c r="F12" s="42">
        <f>D12-E12</f>
        <v>180985.97999999998</v>
      </c>
      <c r="G12" s="43"/>
      <c r="H12" s="40" t="s">
        <v>240</v>
      </c>
      <c r="J12" s="34">
        <f>142371.23+5024.49+14623.35+8549.29+7158.94+6321.08</f>
        <v>184048.38</v>
      </c>
    </row>
    <row r="13" spans="1:10" ht="16.2" customHeight="1" x14ac:dyDescent="0.3">
      <c r="B13" s="41"/>
      <c r="C13" s="40"/>
      <c r="D13" s="43"/>
      <c r="E13" s="43"/>
      <c r="F13" s="43"/>
      <c r="G13" s="43"/>
      <c r="H13" s="40"/>
    </row>
    <row r="14" spans="1:10" ht="54.6" customHeight="1" x14ac:dyDescent="0.3">
      <c r="A14" s="50">
        <v>3</v>
      </c>
      <c r="B14" s="41">
        <v>2801</v>
      </c>
      <c r="C14" s="40" t="s">
        <v>106</v>
      </c>
      <c r="D14" s="47">
        <v>81912.37</v>
      </c>
      <c r="E14" s="47">
        <v>35928.300000000003</v>
      </c>
      <c r="F14" s="47">
        <f>D14-E14</f>
        <v>45984.069999999992</v>
      </c>
      <c r="G14" s="42"/>
      <c r="H14" s="40" t="s">
        <v>242</v>
      </c>
      <c r="J14" s="34">
        <f>76871.5-30777.43</f>
        <v>46094.07</v>
      </c>
    </row>
    <row r="15" spans="1:10" x14ac:dyDescent="0.3">
      <c r="D15" s="43"/>
      <c r="E15" s="43"/>
      <c r="F15" s="43"/>
      <c r="G15" s="43"/>
    </row>
    <row r="16" spans="1:10" ht="55.2" customHeight="1" x14ac:dyDescent="0.3">
      <c r="A16" s="103">
        <v>4</v>
      </c>
      <c r="B16" s="104">
        <v>2408</v>
      </c>
      <c r="C16" s="105" t="s">
        <v>108</v>
      </c>
      <c r="D16" s="106">
        <v>179650.73</v>
      </c>
      <c r="E16" s="106">
        <v>142852.73000000001</v>
      </c>
      <c r="F16" s="107">
        <f>D16-E16</f>
        <v>36798</v>
      </c>
      <c r="G16" s="106"/>
      <c r="H16" s="105" t="s">
        <v>232</v>
      </c>
      <c r="J16" s="34">
        <f>15247.97+13433.66+4654.89</f>
        <v>33336.519999999997</v>
      </c>
    </row>
    <row r="17" spans="1:13" ht="16.5" customHeight="1" x14ac:dyDescent="0.3">
      <c r="B17" s="41"/>
      <c r="C17" s="40"/>
      <c r="D17" s="43"/>
      <c r="E17" s="43"/>
      <c r="F17" s="43"/>
      <c r="G17" s="43"/>
      <c r="H17" s="52"/>
    </row>
    <row r="18" spans="1:13" ht="33.75" customHeight="1" x14ac:dyDescent="0.3">
      <c r="A18" s="50">
        <v>5</v>
      </c>
      <c r="B18" s="84">
        <v>2245</v>
      </c>
      <c r="C18" s="82" t="s">
        <v>109</v>
      </c>
      <c r="D18" s="76">
        <v>53191.74</v>
      </c>
      <c r="E18" s="76">
        <v>37231.43</v>
      </c>
      <c r="F18" s="76">
        <f>D18-E18</f>
        <v>15960.309999999998</v>
      </c>
      <c r="G18" s="42"/>
      <c r="H18" s="82" t="s">
        <v>245</v>
      </c>
      <c r="I18" s="40"/>
      <c r="J18" s="40"/>
      <c r="K18" s="40"/>
      <c r="L18" s="40"/>
      <c r="M18" s="40"/>
    </row>
    <row r="19" spans="1:13" x14ac:dyDescent="0.3">
      <c r="B19" s="84"/>
      <c r="C19" s="82"/>
      <c r="D19" s="77"/>
      <c r="E19" s="77"/>
      <c r="F19" s="77"/>
      <c r="G19" s="43"/>
      <c r="H19" s="82"/>
      <c r="I19" s="40"/>
      <c r="J19" s="40"/>
      <c r="K19" s="40"/>
      <c r="L19" s="40"/>
      <c r="M19" s="40"/>
    </row>
    <row r="20" spans="1:13" ht="38.4" customHeight="1" x14ac:dyDescent="0.3">
      <c r="B20" s="84"/>
      <c r="C20" s="82"/>
      <c r="D20" s="77"/>
      <c r="E20" s="77"/>
      <c r="F20" s="77"/>
      <c r="G20" s="43"/>
      <c r="H20" s="82"/>
      <c r="I20" s="40"/>
      <c r="J20" s="40">
        <f>13420+823.63+780.16</f>
        <v>15023.789999999999</v>
      </c>
      <c r="K20" s="40"/>
      <c r="L20" s="40"/>
      <c r="M20" s="40"/>
    </row>
    <row r="21" spans="1:13" ht="11.25" customHeight="1" x14ac:dyDescent="0.3">
      <c r="B21" s="41"/>
      <c r="C21" s="40"/>
      <c r="D21" s="43"/>
      <c r="E21" s="43"/>
      <c r="F21" s="43"/>
      <c r="G21" s="43"/>
      <c r="H21" s="40"/>
      <c r="I21" s="40"/>
      <c r="J21" s="40"/>
      <c r="K21" s="40"/>
      <c r="L21" s="40"/>
      <c r="M21" s="40"/>
    </row>
    <row r="22" spans="1:13" x14ac:dyDescent="0.3">
      <c r="A22" s="103">
        <v>6</v>
      </c>
      <c r="B22" s="104">
        <v>2403</v>
      </c>
      <c r="C22" s="117" t="s">
        <v>105</v>
      </c>
      <c r="D22" s="118">
        <v>81967.320000000007</v>
      </c>
      <c r="E22" s="118">
        <v>68382.62</v>
      </c>
      <c r="F22" s="118">
        <f>D22-E22</f>
        <v>13584.700000000012</v>
      </c>
      <c r="G22" s="106"/>
      <c r="H22" s="119" t="s">
        <v>239</v>
      </c>
      <c r="J22" s="34">
        <f>12743.11+667.53</f>
        <v>13410.640000000001</v>
      </c>
    </row>
    <row r="23" spans="1:13" x14ac:dyDescent="0.3">
      <c r="A23" s="103"/>
      <c r="B23" s="104"/>
      <c r="C23" s="117"/>
      <c r="D23" s="120"/>
      <c r="E23" s="120"/>
      <c r="F23" s="120"/>
      <c r="G23" s="113"/>
      <c r="H23" s="121"/>
    </row>
    <row r="24" spans="1:13" ht="11.25" customHeight="1" x14ac:dyDescent="0.3">
      <c r="A24" s="103"/>
      <c r="B24" s="104"/>
      <c r="C24" s="117"/>
      <c r="D24" s="120"/>
      <c r="E24" s="120"/>
      <c r="F24" s="120"/>
      <c r="G24" s="113"/>
      <c r="H24" s="121"/>
    </row>
    <row r="25" spans="1:13" ht="8.25" customHeight="1" x14ac:dyDescent="0.3">
      <c r="A25" s="36"/>
      <c r="B25" s="53"/>
      <c r="C25" s="53"/>
      <c r="D25" s="92"/>
      <c r="E25" s="92"/>
      <c r="F25" s="92"/>
      <c r="G25" s="72"/>
      <c r="H25" s="122"/>
    </row>
    <row r="26" spans="1:13" x14ac:dyDescent="0.3">
      <c r="A26" s="78" t="s">
        <v>9</v>
      </c>
      <c r="B26" s="78"/>
      <c r="C26" s="78"/>
      <c r="D26" s="78"/>
      <c r="E26" s="78"/>
      <c r="F26" s="78"/>
      <c r="G26" s="78"/>
      <c r="H26" s="78"/>
    </row>
    <row r="27" spans="1:13" x14ac:dyDescent="0.3">
      <c r="A27" s="116" t="s">
        <v>12</v>
      </c>
      <c r="B27" s="116"/>
      <c r="C27" s="116"/>
      <c r="D27" s="116"/>
      <c r="E27" s="116"/>
      <c r="F27" s="116"/>
      <c r="G27" s="116"/>
      <c r="H27" s="116"/>
    </row>
    <row r="28" spans="1:13" x14ac:dyDescent="0.3">
      <c r="A28" s="1" t="s">
        <v>1</v>
      </c>
      <c r="B28" s="2"/>
      <c r="C28" s="2" t="s">
        <v>2</v>
      </c>
      <c r="D28" s="81" t="s">
        <v>3</v>
      </c>
      <c r="E28" s="81"/>
      <c r="F28" s="3" t="s">
        <v>4</v>
      </c>
      <c r="G28" s="3"/>
      <c r="H28" s="4" t="s">
        <v>5</v>
      </c>
    </row>
    <row r="29" spans="1:13" x14ac:dyDescent="0.3">
      <c r="A29" s="5" t="s">
        <v>6</v>
      </c>
      <c r="B29" s="6"/>
      <c r="C29" s="6" t="s">
        <v>7</v>
      </c>
      <c r="D29" s="7" t="s">
        <v>131</v>
      </c>
      <c r="E29" s="7" t="s">
        <v>101</v>
      </c>
      <c r="F29" s="8"/>
      <c r="G29" s="8"/>
      <c r="H29" s="9"/>
    </row>
    <row r="30" spans="1:13" x14ac:dyDescent="0.3">
      <c r="A30" s="10"/>
      <c r="B30" s="11"/>
      <c r="C30" s="12"/>
      <c r="D30" s="83" t="s">
        <v>11</v>
      </c>
      <c r="E30" s="83"/>
      <c r="F30" s="13"/>
      <c r="G30" s="13"/>
      <c r="H30" s="14"/>
    </row>
    <row r="31" spans="1:13" ht="17.399999999999999" x14ac:dyDescent="0.35">
      <c r="B31" s="34"/>
      <c r="C31" s="34"/>
      <c r="D31" s="43"/>
      <c r="E31" s="43"/>
      <c r="F31" s="43"/>
      <c r="G31" s="43"/>
      <c r="H31" s="44"/>
    </row>
    <row r="32" spans="1:13" ht="33" customHeight="1" x14ac:dyDescent="0.3">
      <c r="A32" s="50">
        <v>7</v>
      </c>
      <c r="B32" s="75">
        <v>2435</v>
      </c>
      <c r="C32" s="82" t="s">
        <v>110</v>
      </c>
      <c r="D32" s="76">
        <v>21514.639999999999</v>
      </c>
      <c r="E32" s="76">
        <v>7939.29</v>
      </c>
      <c r="F32" s="76">
        <f>D32-E32</f>
        <v>13575.349999999999</v>
      </c>
      <c r="G32" s="47"/>
      <c r="H32" s="82" t="s">
        <v>243</v>
      </c>
      <c r="J32" s="34">
        <v>13538.74</v>
      </c>
    </row>
    <row r="33" spans="1:11" x14ac:dyDescent="0.3">
      <c r="B33" s="75"/>
      <c r="C33" s="82"/>
      <c r="D33" s="77"/>
      <c r="E33" s="77"/>
      <c r="F33" s="77"/>
      <c r="G33" s="47"/>
      <c r="H33" s="82"/>
    </row>
    <row r="34" spans="1:11" ht="50.4" x14ac:dyDescent="0.3">
      <c r="A34" s="103">
        <v>8</v>
      </c>
      <c r="B34" s="108">
        <v>2048</v>
      </c>
      <c r="C34" s="109" t="s">
        <v>111</v>
      </c>
      <c r="D34" s="107">
        <v>12000</v>
      </c>
      <c r="E34" s="110">
        <v>0</v>
      </c>
      <c r="F34" s="107">
        <f>D34-E34</f>
        <v>12000</v>
      </c>
      <c r="G34" s="107"/>
      <c r="H34" s="105" t="s">
        <v>244</v>
      </c>
      <c r="J34" s="34">
        <v>12000</v>
      </c>
    </row>
    <row r="35" spans="1:11" s="112" customFormat="1" ht="17.25" customHeight="1" x14ac:dyDescent="0.3">
      <c r="A35" s="111"/>
      <c r="D35" s="113"/>
      <c r="E35" s="113"/>
      <c r="F35" s="114"/>
      <c r="G35" s="114"/>
      <c r="H35" s="115"/>
    </row>
    <row r="36" spans="1:11" ht="86.4" customHeight="1" x14ac:dyDescent="0.3">
      <c r="A36" s="50">
        <v>9</v>
      </c>
      <c r="B36" s="50">
        <v>2225</v>
      </c>
      <c r="C36" s="40" t="s">
        <v>112</v>
      </c>
      <c r="D36" s="42">
        <v>249204.32</v>
      </c>
      <c r="E36" s="42">
        <v>238434.13</v>
      </c>
      <c r="F36" s="47">
        <f>D36-E36</f>
        <v>10770.190000000002</v>
      </c>
      <c r="G36" s="47"/>
      <c r="H36" s="49" t="s">
        <v>220</v>
      </c>
      <c r="J36" s="34">
        <f>42405.95-28093.66-3281.41</f>
        <v>11030.879999999997</v>
      </c>
    </row>
    <row r="37" spans="1:11" x14ac:dyDescent="0.3">
      <c r="D37" s="43"/>
      <c r="E37" s="43"/>
      <c r="F37" s="43"/>
      <c r="G37" s="43"/>
      <c r="H37" s="17"/>
    </row>
    <row r="38" spans="1:11" ht="35.4" customHeight="1" x14ac:dyDescent="0.3">
      <c r="A38" s="50">
        <v>10</v>
      </c>
      <c r="B38" s="50">
        <v>2014</v>
      </c>
      <c r="C38" s="82" t="s">
        <v>113</v>
      </c>
      <c r="D38" s="42">
        <v>122681.69</v>
      </c>
      <c r="E38" s="42">
        <v>111929.95</v>
      </c>
      <c r="F38" s="47">
        <f>D38-E38</f>
        <v>10751.740000000005</v>
      </c>
      <c r="G38" s="47"/>
      <c r="H38" s="88" t="s">
        <v>229</v>
      </c>
    </row>
    <row r="39" spans="1:11" x14ac:dyDescent="0.3">
      <c r="C39" s="82"/>
      <c r="D39" s="43"/>
      <c r="E39" s="43"/>
      <c r="F39" s="43"/>
      <c r="G39" s="43"/>
      <c r="H39" s="88"/>
      <c r="J39" s="34">
        <f>5088.91+2164.08+1576.5+1306.54</f>
        <v>10136.029999999999</v>
      </c>
    </row>
    <row r="40" spans="1:11" x14ac:dyDescent="0.3">
      <c r="D40" s="43"/>
      <c r="E40" s="43"/>
      <c r="F40" s="43"/>
      <c r="G40" s="43"/>
      <c r="H40" s="17"/>
    </row>
    <row r="41" spans="1:11" x14ac:dyDescent="0.3">
      <c r="A41" s="50">
        <v>11</v>
      </c>
      <c r="B41" s="95">
        <v>2055</v>
      </c>
      <c r="C41" s="82" t="s">
        <v>103</v>
      </c>
      <c r="D41" s="91">
        <v>432394.32</v>
      </c>
      <c r="E41" s="91">
        <v>424157.6</v>
      </c>
      <c r="F41" s="76">
        <f>D41-E41</f>
        <v>8236.7200000000303</v>
      </c>
      <c r="G41" s="47"/>
      <c r="H41" s="97" t="s">
        <v>238</v>
      </c>
    </row>
    <row r="42" spans="1:11" ht="21" customHeight="1" x14ac:dyDescent="0.3">
      <c r="B42" s="95"/>
      <c r="C42" s="82"/>
      <c r="D42" s="77"/>
      <c r="E42" s="77"/>
      <c r="F42" s="77"/>
      <c r="G42" s="43"/>
      <c r="H42" s="97"/>
    </row>
    <row r="43" spans="1:11" ht="30" customHeight="1" x14ac:dyDescent="0.3">
      <c r="B43" s="95"/>
      <c r="C43" s="82"/>
      <c r="D43" s="77"/>
      <c r="E43" s="77"/>
      <c r="F43" s="77"/>
      <c r="G43" s="43"/>
      <c r="H43" s="97"/>
      <c r="J43" s="34">
        <f>9387.36+1699.87-1576.5-1306.54</f>
        <v>8204.1899999999987</v>
      </c>
    </row>
    <row r="44" spans="1:11" ht="15.6" customHeight="1" x14ac:dyDescent="0.3">
      <c r="C44" s="73"/>
      <c r="D44" s="43"/>
      <c r="E44" s="43"/>
      <c r="F44" s="43"/>
      <c r="G44" s="43"/>
      <c r="H44" s="74"/>
    </row>
    <row r="45" spans="1:11" ht="66.599999999999994" customHeight="1" x14ac:dyDescent="0.3">
      <c r="A45" s="50">
        <v>12</v>
      </c>
      <c r="B45" s="15">
        <v>2059</v>
      </c>
      <c r="C45" s="63" t="s">
        <v>119</v>
      </c>
      <c r="D45" s="47">
        <v>24069.67</v>
      </c>
      <c r="E45" s="47">
        <v>16404.91</v>
      </c>
      <c r="F45" s="47">
        <f>D45-E45</f>
        <v>7664.7599999999984</v>
      </c>
      <c r="G45" s="47"/>
      <c r="H45" s="40" t="s">
        <v>221</v>
      </c>
      <c r="K45" s="34">
        <f>5988.5+479.76+456.66+696.9</f>
        <v>7621.82</v>
      </c>
    </row>
    <row r="46" spans="1:11" ht="17.25" customHeight="1" x14ac:dyDescent="0.3">
      <c r="A46" s="16"/>
      <c r="B46" s="34"/>
      <c r="C46" s="34"/>
      <c r="D46" s="43"/>
      <c r="E46" s="43"/>
      <c r="F46" s="48"/>
      <c r="G46" s="48"/>
      <c r="H46" s="9"/>
    </row>
    <row r="47" spans="1:11" ht="16.95" customHeight="1" x14ac:dyDescent="0.3">
      <c r="A47" s="50">
        <v>13</v>
      </c>
      <c r="B47" s="50">
        <v>2406</v>
      </c>
      <c r="C47" s="40" t="s">
        <v>114</v>
      </c>
      <c r="D47" s="47">
        <v>64175.49</v>
      </c>
      <c r="E47" s="47">
        <v>60737.33</v>
      </c>
      <c r="F47" s="47">
        <f>D47-E47</f>
        <v>3438.1599999999962</v>
      </c>
      <c r="G47" s="47"/>
      <c r="H47" s="88" t="s">
        <v>222</v>
      </c>
    </row>
    <row r="48" spans="1:11" x14ac:dyDescent="0.3">
      <c r="D48" s="43"/>
      <c r="E48" s="43"/>
      <c r="F48" s="43"/>
      <c r="G48" s="43"/>
      <c r="H48" s="88"/>
    </row>
    <row r="49" spans="1:11" s="112" customFormat="1" ht="55.5" customHeight="1" x14ac:dyDescent="0.3">
      <c r="A49" s="36"/>
      <c r="B49" s="36"/>
      <c r="C49" s="64"/>
      <c r="D49" s="72"/>
      <c r="E49" s="72"/>
      <c r="F49" s="72"/>
      <c r="G49" s="45"/>
      <c r="H49" s="98"/>
      <c r="K49" s="112">
        <f>4130.07+2469.47-2257.42-1308.34</f>
        <v>3033.7799999999988</v>
      </c>
    </row>
    <row r="50" spans="1:11" ht="16.2" customHeight="1" x14ac:dyDescent="0.3">
      <c r="H50" s="56"/>
    </row>
    <row r="51" spans="1:11" x14ac:dyDescent="0.3">
      <c r="A51" s="78" t="s">
        <v>9</v>
      </c>
      <c r="B51" s="78"/>
      <c r="C51" s="78"/>
      <c r="D51" s="78"/>
      <c r="E51" s="78"/>
      <c r="F51" s="78"/>
      <c r="G51" s="78"/>
      <c r="H51" s="78"/>
    </row>
    <row r="52" spans="1:11" x14ac:dyDescent="0.3">
      <c r="A52" s="78" t="s">
        <v>12</v>
      </c>
      <c r="B52" s="78"/>
      <c r="C52" s="78"/>
      <c r="D52" s="78"/>
      <c r="E52" s="78"/>
      <c r="F52" s="78"/>
      <c r="G52" s="78"/>
      <c r="H52" s="78"/>
    </row>
    <row r="53" spans="1:11" x14ac:dyDescent="0.3">
      <c r="A53" s="1" t="s">
        <v>1</v>
      </c>
      <c r="B53" s="2"/>
      <c r="C53" s="2" t="s">
        <v>2</v>
      </c>
      <c r="D53" s="81" t="s">
        <v>3</v>
      </c>
      <c r="E53" s="81"/>
      <c r="F53" s="3" t="s">
        <v>8</v>
      </c>
      <c r="G53" s="3"/>
      <c r="H53" s="4" t="s">
        <v>5</v>
      </c>
    </row>
    <row r="54" spans="1:11" x14ac:dyDescent="0.3">
      <c r="A54" s="5" t="s">
        <v>6</v>
      </c>
      <c r="B54" s="6"/>
      <c r="C54" s="6" t="s">
        <v>7</v>
      </c>
      <c r="D54" s="7" t="s">
        <v>131</v>
      </c>
      <c r="E54" s="7" t="s">
        <v>101</v>
      </c>
      <c r="F54" s="8"/>
      <c r="G54" s="8"/>
      <c r="H54" s="9"/>
    </row>
    <row r="55" spans="1:11" x14ac:dyDescent="0.3">
      <c r="A55" s="10"/>
      <c r="B55" s="11"/>
      <c r="C55" s="12"/>
      <c r="D55" s="83" t="s">
        <v>11</v>
      </c>
      <c r="E55" s="83"/>
      <c r="F55" s="13"/>
      <c r="G55" s="13"/>
      <c r="H55" s="14"/>
    </row>
    <row r="56" spans="1:11" x14ac:dyDescent="0.3">
      <c r="A56" s="50">
        <v>1</v>
      </c>
      <c r="B56" s="41">
        <v>2235</v>
      </c>
      <c r="C56" s="90" t="s">
        <v>95</v>
      </c>
      <c r="D56" s="89">
        <v>794021.5</v>
      </c>
      <c r="E56" s="89">
        <v>1294059.48</v>
      </c>
      <c r="F56" s="89">
        <f>E56-D56</f>
        <v>500037.98</v>
      </c>
      <c r="G56" s="42"/>
      <c r="H56" s="87" t="s">
        <v>223</v>
      </c>
    </row>
    <row r="57" spans="1:11" ht="58.2" customHeight="1" x14ac:dyDescent="0.3">
      <c r="B57" s="41"/>
      <c r="C57" s="82"/>
      <c r="D57" s="77"/>
      <c r="E57" s="77"/>
      <c r="F57" s="77"/>
      <c r="G57" s="43"/>
      <c r="H57" s="96"/>
      <c r="J57" s="34">
        <f>494437.32+20273.68</f>
        <v>514711</v>
      </c>
    </row>
    <row r="58" spans="1:11" ht="16.5" customHeight="1" x14ac:dyDescent="0.3">
      <c r="B58" s="41"/>
      <c r="D58" s="43"/>
      <c r="E58" s="43"/>
      <c r="F58" s="43"/>
      <c r="G58" s="43"/>
      <c r="H58" s="46"/>
    </row>
    <row r="59" spans="1:11" ht="54" customHeight="1" x14ac:dyDescent="0.3">
      <c r="A59" s="18">
        <v>2</v>
      </c>
      <c r="B59" s="41">
        <v>3054</v>
      </c>
      <c r="C59" s="40" t="s">
        <v>97</v>
      </c>
      <c r="D59" s="47">
        <v>98922.55</v>
      </c>
      <c r="E59" s="42">
        <v>235536.73</v>
      </c>
      <c r="F59" s="42">
        <f>E59-D59</f>
        <v>136614.18</v>
      </c>
      <c r="G59" s="42"/>
      <c r="H59" s="82" t="s">
        <v>237</v>
      </c>
      <c r="J59" s="34">
        <f>79138.04-66323.24+72266.15+27683.92+13133.91</f>
        <v>125898.77999999998</v>
      </c>
    </row>
    <row r="60" spans="1:11" ht="71.400000000000006" customHeight="1" x14ac:dyDescent="0.3">
      <c r="A60" s="18"/>
      <c r="B60" s="41"/>
      <c r="C60" s="40"/>
      <c r="D60" s="43"/>
      <c r="E60" s="43"/>
      <c r="F60" s="43"/>
      <c r="G60" s="42"/>
      <c r="H60" s="82"/>
    </row>
    <row r="61" spans="1:11" x14ac:dyDescent="0.3">
      <c r="A61" s="18"/>
      <c r="B61" s="41"/>
      <c r="C61" s="40"/>
      <c r="D61" s="43"/>
      <c r="E61" s="43"/>
      <c r="F61" s="43"/>
      <c r="G61" s="43"/>
      <c r="H61" s="40"/>
    </row>
    <row r="62" spans="1:11" ht="16.95" customHeight="1" x14ac:dyDescent="0.3">
      <c r="A62" s="18">
        <v>3</v>
      </c>
      <c r="B62" s="41">
        <v>2210</v>
      </c>
      <c r="C62" s="85" t="s">
        <v>94</v>
      </c>
      <c r="D62" s="91">
        <v>865754.27</v>
      </c>
      <c r="E62" s="91">
        <v>927089.61</v>
      </c>
      <c r="F62" s="93">
        <f>E62-D62</f>
        <v>61335.339999999967</v>
      </c>
      <c r="G62" s="69"/>
      <c r="H62" s="82" t="s">
        <v>236</v>
      </c>
    </row>
    <row r="63" spans="1:11" ht="16.5" customHeight="1" x14ac:dyDescent="0.3">
      <c r="A63" s="16"/>
      <c r="B63" s="41"/>
      <c r="C63" s="86"/>
      <c r="D63" s="77"/>
      <c r="E63" s="77"/>
      <c r="F63" s="94"/>
      <c r="G63" s="65"/>
      <c r="H63" s="82"/>
      <c r="J63" s="34">
        <v>61119.16</v>
      </c>
    </row>
    <row r="64" spans="1:11" x14ac:dyDescent="0.3">
      <c r="D64" s="43"/>
      <c r="E64" s="43"/>
      <c r="F64" s="43"/>
      <c r="G64" s="43"/>
    </row>
    <row r="65" spans="1:10" ht="67.2" x14ac:dyDescent="0.3">
      <c r="A65" s="50">
        <v>4</v>
      </c>
      <c r="B65" s="50">
        <v>3604</v>
      </c>
      <c r="C65" s="40" t="s">
        <v>116</v>
      </c>
      <c r="D65" s="42">
        <v>902106.59</v>
      </c>
      <c r="E65" s="42">
        <v>956252.17</v>
      </c>
      <c r="F65" s="47">
        <f>E65-D65</f>
        <v>54145.580000000075</v>
      </c>
      <c r="G65" s="47"/>
      <c r="H65" s="40" t="s">
        <v>219</v>
      </c>
      <c r="J65" s="34">
        <v>56786.36</v>
      </c>
    </row>
    <row r="66" spans="1:10" ht="15.75" customHeight="1" x14ac:dyDescent="0.3">
      <c r="D66" s="43"/>
      <c r="E66" s="43"/>
      <c r="F66" s="43"/>
      <c r="G66" s="43"/>
    </row>
    <row r="67" spans="1:10" ht="61.5" customHeight="1" x14ac:dyDescent="0.3">
      <c r="A67" s="50">
        <v>5</v>
      </c>
      <c r="B67" s="50">
        <v>2217</v>
      </c>
      <c r="C67" s="40" t="s">
        <v>96</v>
      </c>
      <c r="D67" s="42">
        <v>105972.24</v>
      </c>
      <c r="E67" s="42">
        <v>152192.73000000001</v>
      </c>
      <c r="F67" s="47">
        <f>E67-D67</f>
        <v>46220.490000000005</v>
      </c>
      <c r="G67" s="47"/>
      <c r="H67" s="40" t="s">
        <v>235</v>
      </c>
      <c r="J67" s="34">
        <f>27896.97+15566.18</f>
        <v>43463.15</v>
      </c>
    </row>
    <row r="68" spans="1:10" ht="15.75" customHeight="1" x14ac:dyDescent="0.3">
      <c r="D68" s="43"/>
      <c r="E68" s="43"/>
      <c r="F68" s="43"/>
      <c r="G68" s="43"/>
    </row>
    <row r="69" spans="1:10" ht="90.6" customHeight="1" x14ac:dyDescent="0.3">
      <c r="A69" s="36">
        <v>6</v>
      </c>
      <c r="B69" s="123" t="s">
        <v>15</v>
      </c>
      <c r="C69" s="124" t="s">
        <v>102</v>
      </c>
      <c r="D69" s="61">
        <v>2564424.12</v>
      </c>
      <c r="E69" s="61">
        <v>2609004.4</v>
      </c>
      <c r="F69" s="62">
        <f>E69-D69</f>
        <v>44580.279999999795</v>
      </c>
      <c r="G69" s="62"/>
      <c r="H69" s="38" t="s">
        <v>234</v>
      </c>
      <c r="J69" s="34">
        <f>70233.75-10438-6188.41-10691.68</f>
        <v>42915.659999999996</v>
      </c>
    </row>
    <row r="70" spans="1:10" x14ac:dyDescent="0.3">
      <c r="A70" s="78" t="s">
        <v>9</v>
      </c>
      <c r="B70" s="78"/>
      <c r="C70" s="78"/>
      <c r="D70" s="78"/>
      <c r="E70" s="78"/>
      <c r="F70" s="78"/>
      <c r="G70" s="78"/>
      <c r="H70" s="78"/>
    </row>
    <row r="71" spans="1:10" x14ac:dyDescent="0.3">
      <c r="A71" s="78" t="s">
        <v>12</v>
      </c>
      <c r="B71" s="78"/>
      <c r="C71" s="78"/>
      <c r="D71" s="78"/>
      <c r="E71" s="78"/>
      <c r="F71" s="78"/>
      <c r="G71" s="78"/>
      <c r="H71" s="78"/>
    </row>
    <row r="72" spans="1:10" x14ac:dyDescent="0.3">
      <c r="A72" s="1" t="s">
        <v>1</v>
      </c>
      <c r="B72" s="2"/>
      <c r="C72" s="2" t="s">
        <v>2</v>
      </c>
      <c r="D72" s="81" t="s">
        <v>3</v>
      </c>
      <c r="E72" s="81"/>
      <c r="F72" s="3" t="s">
        <v>8</v>
      </c>
      <c r="G72" s="3"/>
      <c r="H72" s="4" t="s">
        <v>5</v>
      </c>
    </row>
    <row r="73" spans="1:10" x14ac:dyDescent="0.3">
      <c r="A73" s="5" t="s">
        <v>6</v>
      </c>
      <c r="B73" s="6"/>
      <c r="C73" s="6" t="s">
        <v>7</v>
      </c>
      <c r="D73" s="7" t="s">
        <v>131</v>
      </c>
      <c r="E73" s="7" t="s">
        <v>101</v>
      </c>
      <c r="F73" s="8"/>
      <c r="G73" s="8"/>
      <c r="H73" s="9"/>
    </row>
    <row r="74" spans="1:10" x14ac:dyDescent="0.3">
      <c r="A74" s="10"/>
      <c r="B74" s="11"/>
      <c r="C74" s="12"/>
      <c r="D74" s="83" t="s">
        <v>11</v>
      </c>
      <c r="E74" s="83"/>
      <c r="F74" s="13"/>
      <c r="G74" s="13"/>
      <c r="H74" s="14"/>
    </row>
    <row r="75" spans="1:10" ht="15.75" customHeight="1" x14ac:dyDescent="0.3">
      <c r="B75" s="6"/>
      <c r="C75" s="52"/>
      <c r="D75" s="43"/>
      <c r="E75" s="43"/>
      <c r="F75" s="30"/>
      <c r="G75" s="30"/>
      <c r="H75" s="40"/>
    </row>
    <row r="76" spans="1:10" ht="16.5" customHeight="1" x14ac:dyDescent="0.3">
      <c r="A76" s="50">
        <v>7</v>
      </c>
      <c r="B76" s="66" t="s">
        <v>85</v>
      </c>
      <c r="C76" s="85" t="s">
        <v>120</v>
      </c>
      <c r="D76" s="42">
        <v>105685.13</v>
      </c>
      <c r="E76" s="42">
        <v>143055.43</v>
      </c>
      <c r="F76" s="47">
        <f>E76-D76</f>
        <v>37370.299999999988</v>
      </c>
      <c r="G76" s="47"/>
      <c r="H76" s="85" t="s">
        <v>224</v>
      </c>
    </row>
    <row r="77" spans="1:10" ht="48.6" customHeight="1" x14ac:dyDescent="0.3">
      <c r="A77" s="15"/>
      <c r="B77" s="6"/>
      <c r="C77" s="86"/>
      <c r="D77" s="43"/>
      <c r="E77" s="43"/>
      <c r="F77" s="70"/>
      <c r="G77" s="70"/>
      <c r="H77" s="85"/>
      <c r="I77" s="34">
        <f>1878.58+1528.23+1014.19+369.81+333.39</f>
        <v>5124.2000000000007</v>
      </c>
      <c r="J77" s="34">
        <f>16434.66+16231.94+6353.8+1479.1-4054.26</f>
        <v>36445.24</v>
      </c>
    </row>
    <row r="78" spans="1:10" ht="16.5" customHeight="1" x14ac:dyDescent="0.3">
      <c r="A78" s="21"/>
      <c r="B78" s="41"/>
      <c r="H78" s="85"/>
    </row>
    <row r="79" spans="1:10" ht="16.5" customHeight="1" x14ac:dyDescent="0.3">
      <c r="A79" s="5"/>
      <c r="B79" s="19"/>
      <c r="C79" s="20"/>
      <c r="D79" s="43"/>
      <c r="E79" s="43"/>
      <c r="F79" s="29"/>
      <c r="G79" s="29"/>
      <c r="H79" s="51"/>
    </row>
    <row r="80" spans="1:10" ht="86.25" customHeight="1" x14ac:dyDescent="0.3">
      <c r="A80" s="50">
        <v>8</v>
      </c>
      <c r="B80" s="41">
        <v>2202</v>
      </c>
      <c r="C80" s="40" t="s">
        <v>92</v>
      </c>
      <c r="D80" s="42">
        <v>2020473.68</v>
      </c>
      <c r="E80" s="42">
        <v>2054381.25</v>
      </c>
      <c r="F80" s="47">
        <f>E80-D80</f>
        <v>33907.570000000065</v>
      </c>
      <c r="G80" s="47"/>
      <c r="H80" s="40" t="s">
        <v>233</v>
      </c>
      <c r="I80" s="35"/>
      <c r="J80" s="34">
        <f>15158.4+10346.1+6919.76</f>
        <v>32424.260000000002</v>
      </c>
    </row>
    <row r="81" spans="1:10" ht="15" customHeight="1" x14ac:dyDescent="0.3">
      <c r="B81" s="41"/>
      <c r="C81" s="40"/>
      <c r="D81" s="43"/>
      <c r="E81" s="43"/>
      <c r="F81" s="43"/>
      <c r="G81" s="43"/>
      <c r="H81" s="52"/>
      <c r="I81" s="35"/>
    </row>
    <row r="82" spans="1:10" ht="84" x14ac:dyDescent="0.3">
      <c r="A82" s="50">
        <v>9</v>
      </c>
      <c r="B82" s="41">
        <v>2401</v>
      </c>
      <c r="C82" s="40" t="s">
        <v>104</v>
      </c>
      <c r="D82" s="42">
        <v>106890.53</v>
      </c>
      <c r="E82" s="42">
        <v>127623.13</v>
      </c>
      <c r="F82" s="47">
        <f>E82-D82</f>
        <v>20732.600000000006</v>
      </c>
      <c r="G82" s="47"/>
      <c r="H82" s="40" t="s">
        <v>225</v>
      </c>
      <c r="J82" s="34">
        <f>10869.51+3147.22+2056.59+2795.19+1297.95</f>
        <v>20166.46</v>
      </c>
    </row>
    <row r="83" spans="1:10" ht="17.25" customHeight="1" x14ac:dyDescent="0.3">
      <c r="B83" s="41"/>
      <c r="C83" s="40"/>
      <c r="D83" s="43"/>
      <c r="E83" s="43"/>
      <c r="F83" s="43"/>
      <c r="G83" s="43"/>
      <c r="H83" s="52"/>
    </row>
    <row r="84" spans="1:10" ht="72.75" customHeight="1" x14ac:dyDescent="0.3">
      <c r="A84" s="50">
        <v>10</v>
      </c>
      <c r="B84" s="41">
        <v>2215</v>
      </c>
      <c r="C84" s="40" t="s">
        <v>117</v>
      </c>
      <c r="D84" s="47">
        <v>11897.93</v>
      </c>
      <c r="E84" s="47">
        <v>24473.97</v>
      </c>
      <c r="F84" s="47">
        <f>E84-D84</f>
        <v>12576.04</v>
      </c>
      <c r="G84" s="47"/>
      <c r="H84" s="40" t="s">
        <v>226</v>
      </c>
      <c r="J84" s="34">
        <f>10375.48+1257.71+922.36</f>
        <v>12555.55</v>
      </c>
    </row>
    <row r="85" spans="1:10" ht="14.25" customHeight="1" x14ac:dyDescent="0.3">
      <c r="B85" s="41"/>
      <c r="C85" s="40"/>
      <c r="D85" s="43"/>
      <c r="E85" s="43"/>
      <c r="F85" s="43"/>
      <c r="G85" s="43"/>
      <c r="H85" s="52"/>
    </row>
    <row r="86" spans="1:10" ht="17.25" customHeight="1" x14ac:dyDescent="0.3">
      <c r="A86" s="50">
        <v>11</v>
      </c>
      <c r="B86" s="41">
        <v>2415</v>
      </c>
      <c r="C86" s="82" t="s">
        <v>118</v>
      </c>
      <c r="D86" s="47">
        <v>43683.79</v>
      </c>
      <c r="E86" s="47">
        <v>54360.78</v>
      </c>
      <c r="F86" s="47">
        <f>E86-D86</f>
        <v>10676.989999999998</v>
      </c>
      <c r="G86" s="47"/>
      <c r="H86" s="82" t="s">
        <v>228</v>
      </c>
    </row>
    <row r="87" spans="1:10" x14ac:dyDescent="0.3">
      <c r="C87" s="82"/>
      <c r="D87" s="43"/>
      <c r="E87" s="43"/>
      <c r="F87" s="30"/>
      <c r="G87" s="21"/>
      <c r="H87" s="82"/>
      <c r="J87" s="34">
        <f>13087.45-2482.24</f>
        <v>10605.210000000001</v>
      </c>
    </row>
    <row r="88" spans="1:10" x14ac:dyDescent="0.3">
      <c r="C88" s="73"/>
      <c r="D88" s="43"/>
      <c r="E88" s="43"/>
      <c r="F88" s="30"/>
      <c r="G88" s="21"/>
      <c r="H88" s="82"/>
    </row>
    <row r="89" spans="1:10" x14ac:dyDescent="0.3">
      <c r="F89" s="21"/>
      <c r="G89" s="21"/>
      <c r="H89" s="82"/>
    </row>
    <row r="90" spans="1:10" ht="84" x14ac:dyDescent="0.3">
      <c r="A90" s="36">
        <v>12</v>
      </c>
      <c r="B90" s="37">
        <v>2501</v>
      </c>
      <c r="C90" s="38" t="s">
        <v>231</v>
      </c>
      <c r="D90" s="62">
        <v>20995.87</v>
      </c>
      <c r="E90" s="62">
        <v>31356.47</v>
      </c>
      <c r="F90" s="62">
        <f>E90-D90</f>
        <v>10360.600000000002</v>
      </c>
      <c r="G90" s="62"/>
      <c r="H90" s="38" t="s">
        <v>227</v>
      </c>
      <c r="J90" s="34">
        <f>27094.02+3171.39-20114.2</f>
        <v>10151.209999999999</v>
      </c>
    </row>
    <row r="91" spans="1:10" x14ac:dyDescent="0.3">
      <c r="B91" s="21"/>
      <c r="C91" s="21"/>
      <c r="D91" s="21"/>
      <c r="E91" s="21"/>
      <c r="F91" s="21"/>
      <c r="G91" s="21"/>
      <c r="H91" s="21"/>
    </row>
    <row r="95" spans="1:10" x14ac:dyDescent="0.3">
      <c r="A95" s="21"/>
    </row>
    <row r="96" spans="1:10" x14ac:dyDescent="0.3">
      <c r="A96" s="22"/>
    </row>
    <row r="98" spans="4:4" x14ac:dyDescent="0.3">
      <c r="D98" s="43"/>
    </row>
  </sheetData>
  <mergeCells count="58">
    <mergeCell ref="D28:E28"/>
    <mergeCell ref="B41:B43"/>
    <mergeCell ref="H56:H57"/>
    <mergeCell ref="H41:H43"/>
    <mergeCell ref="A52:H52"/>
    <mergeCell ref="D55:E55"/>
    <mergeCell ref="D53:E53"/>
    <mergeCell ref="C41:C43"/>
    <mergeCell ref="D41:D43"/>
    <mergeCell ref="E41:E43"/>
    <mergeCell ref="F41:F43"/>
    <mergeCell ref="A51:H51"/>
    <mergeCell ref="H62:H63"/>
    <mergeCell ref="E56:E57"/>
    <mergeCell ref="H47:H49"/>
    <mergeCell ref="H59:H60"/>
    <mergeCell ref="D62:D63"/>
    <mergeCell ref="E62:E63"/>
    <mergeCell ref="F62:F63"/>
    <mergeCell ref="C62:C63"/>
    <mergeCell ref="H86:H89"/>
    <mergeCell ref="C86:C87"/>
    <mergeCell ref="D74:E74"/>
    <mergeCell ref="A71:H71"/>
    <mergeCell ref="D72:E72"/>
    <mergeCell ref="H32:H33"/>
    <mergeCell ref="F32:F33"/>
    <mergeCell ref="F56:F57"/>
    <mergeCell ref="C56:C57"/>
    <mergeCell ref="D56:D57"/>
    <mergeCell ref="H18:H20"/>
    <mergeCell ref="B18:B20"/>
    <mergeCell ref="A70:H70"/>
    <mergeCell ref="C76:C77"/>
    <mergeCell ref="H76:H78"/>
    <mergeCell ref="C22:C24"/>
    <mergeCell ref="H22:H25"/>
    <mergeCell ref="C38:C39"/>
    <mergeCell ref="D22:D25"/>
    <mergeCell ref="E22:E25"/>
    <mergeCell ref="F22:F25"/>
    <mergeCell ref="C32:C33"/>
    <mergeCell ref="D30:E30"/>
    <mergeCell ref="H38:H39"/>
    <mergeCell ref="A26:H26"/>
    <mergeCell ref="A27:H27"/>
    <mergeCell ref="B32:B33"/>
    <mergeCell ref="D32:D33"/>
    <mergeCell ref="E32:E33"/>
    <mergeCell ref="A1:H1"/>
    <mergeCell ref="A2:H2"/>
    <mergeCell ref="A3:H4"/>
    <mergeCell ref="D6:E6"/>
    <mergeCell ref="E18:E20"/>
    <mergeCell ref="F18:F20"/>
    <mergeCell ref="C18:C20"/>
    <mergeCell ref="D18:D20"/>
    <mergeCell ref="D8:E8"/>
  </mergeCells>
  <pageMargins left="1.1023622047244095" right="0.70866141732283472" top="0.74803149606299213" bottom="0.74803149606299213" header="0.31496062992125984" footer="0.31496062992125984"/>
  <pageSetup paperSize="9" scale="71" firstPageNumber="213" orientation="landscape" useFirstPageNumber="1" horizontalDpi="300" verticalDpi="300" r:id="rId1"/>
  <headerFooter>
    <oddFooter>&amp;C&amp;"Times New Roman,Regular"&amp;P</oddFooter>
  </headerFooter>
  <rowBreaks count="3" manualBreakCount="3">
    <brk id="25" max="8" man="1"/>
    <brk id="50" max="8" man="1"/>
    <brk id="6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93"/>
  <sheetViews>
    <sheetView view="pageBreakPreview" zoomScaleSheetLayoutView="100" workbookViewId="0">
      <selection activeCell="E4" sqref="E4"/>
    </sheetView>
  </sheetViews>
  <sheetFormatPr defaultColWidth="8.88671875" defaultRowHeight="15.6" x14ac:dyDescent="0.3"/>
  <cols>
    <col min="1" max="1" width="16.6640625" style="60" bestFit="1" customWidth="1"/>
    <col min="2" max="3" width="15.5546875" style="60" bestFit="1" customWidth="1"/>
    <col min="4" max="4" width="18.109375" style="60" customWidth="1"/>
    <col min="5" max="16384" width="8.88671875" style="60"/>
  </cols>
  <sheetData>
    <row r="1" spans="1:4" s="57" customFormat="1" ht="17.399999999999999" x14ac:dyDescent="0.3">
      <c r="A1" s="99" t="s">
        <v>130</v>
      </c>
      <c r="B1" s="99"/>
      <c r="C1" s="99"/>
      <c r="D1" s="99"/>
    </row>
    <row r="2" spans="1:4" s="57" customFormat="1" ht="17.399999999999999" x14ac:dyDescent="0.3">
      <c r="A2" s="58"/>
      <c r="B2" s="67"/>
      <c r="C2" s="67"/>
      <c r="D2" s="67"/>
    </row>
    <row r="3" spans="1:4" s="57" customFormat="1" x14ac:dyDescent="0.3">
      <c r="A3" s="100" t="s">
        <v>90</v>
      </c>
      <c r="B3" s="100"/>
      <c r="C3" s="100"/>
      <c r="D3" s="100"/>
    </row>
    <row r="4" spans="1:4" s="57" customFormat="1" x14ac:dyDescent="0.3">
      <c r="B4" s="60"/>
      <c r="C4" s="60"/>
      <c r="D4" s="60"/>
    </row>
    <row r="5" spans="1:4" s="59" customFormat="1" x14ac:dyDescent="0.3">
      <c r="A5" s="59" t="s">
        <v>13</v>
      </c>
      <c r="B5" s="68" t="s">
        <v>131</v>
      </c>
      <c r="C5" s="68" t="s">
        <v>101</v>
      </c>
      <c r="D5" s="68" t="s">
        <v>132</v>
      </c>
    </row>
    <row r="6" spans="1:4" x14ac:dyDescent="0.3">
      <c r="A6" s="57" t="s">
        <v>16</v>
      </c>
      <c r="B6" s="60">
        <v>1474168.8899999997</v>
      </c>
      <c r="C6" s="60">
        <v>835224.00000000012</v>
      </c>
      <c r="D6" s="60">
        <f t="shared" ref="D6:D37" si="0">B6-C6</f>
        <v>638944.88999999955</v>
      </c>
    </row>
    <row r="7" spans="1:4" x14ac:dyDescent="0.3">
      <c r="A7" s="57" t="s">
        <v>18</v>
      </c>
      <c r="B7" s="60">
        <v>2698622.27</v>
      </c>
      <c r="C7" s="60">
        <v>2517636.29</v>
      </c>
      <c r="D7" s="60">
        <f t="shared" si="0"/>
        <v>180985.97999999998</v>
      </c>
    </row>
    <row r="8" spans="1:4" x14ac:dyDescent="0.3">
      <c r="A8" s="57" t="s">
        <v>86</v>
      </c>
      <c r="B8" s="60">
        <v>81912.37</v>
      </c>
      <c r="C8" s="60">
        <v>35928.300000000003</v>
      </c>
      <c r="D8" s="60">
        <f t="shared" si="0"/>
        <v>45984.069999999992</v>
      </c>
    </row>
    <row r="9" spans="1:4" x14ac:dyDescent="0.3">
      <c r="A9" s="57" t="s">
        <v>88</v>
      </c>
      <c r="B9" s="60">
        <v>179650.72999999998</v>
      </c>
      <c r="C9" s="60">
        <v>142852.73000000001</v>
      </c>
      <c r="D9" s="60">
        <f t="shared" si="0"/>
        <v>36797.999999999971</v>
      </c>
    </row>
    <row r="10" spans="1:4" x14ac:dyDescent="0.3">
      <c r="A10" s="57" t="s">
        <v>61</v>
      </c>
      <c r="B10" s="60">
        <v>53191.74</v>
      </c>
      <c r="C10" s="60">
        <v>37231.429999999978</v>
      </c>
      <c r="D10" s="60">
        <f t="shared" si="0"/>
        <v>15960.310000000019</v>
      </c>
    </row>
    <row r="11" spans="1:4" x14ac:dyDescent="0.3">
      <c r="A11" s="57" t="s">
        <v>24</v>
      </c>
      <c r="B11" s="60">
        <v>81967.320000000007</v>
      </c>
      <c r="C11" s="60">
        <v>68382.62</v>
      </c>
      <c r="D11" s="60">
        <f t="shared" si="0"/>
        <v>13584.700000000012</v>
      </c>
    </row>
    <row r="12" spans="1:4" x14ac:dyDescent="0.3">
      <c r="A12" s="57" t="s">
        <v>83</v>
      </c>
      <c r="B12" s="60">
        <v>21514.640000000003</v>
      </c>
      <c r="C12" s="60">
        <v>7939.29</v>
      </c>
      <c r="D12" s="60">
        <f t="shared" si="0"/>
        <v>13575.350000000002</v>
      </c>
    </row>
    <row r="13" spans="1:4" x14ac:dyDescent="0.3">
      <c r="A13" s="57" t="s">
        <v>124</v>
      </c>
      <c r="B13" s="60">
        <v>12000</v>
      </c>
      <c r="D13" s="60">
        <f t="shared" si="0"/>
        <v>12000</v>
      </c>
    </row>
    <row r="14" spans="1:4" x14ac:dyDescent="0.3">
      <c r="A14" s="57" t="s">
        <v>80</v>
      </c>
      <c r="B14" s="60">
        <v>249204.32</v>
      </c>
      <c r="C14" s="60">
        <v>238434.12999999998</v>
      </c>
      <c r="D14" s="60">
        <f t="shared" si="0"/>
        <v>10770.190000000031</v>
      </c>
    </row>
    <row r="15" spans="1:4" x14ac:dyDescent="0.3">
      <c r="A15" s="57" t="s">
        <v>20</v>
      </c>
      <c r="B15" s="60">
        <v>122681.69</v>
      </c>
      <c r="C15" s="60">
        <v>111929.94999999997</v>
      </c>
      <c r="D15" s="60">
        <f t="shared" si="0"/>
        <v>10751.740000000034</v>
      </c>
    </row>
    <row r="16" spans="1:4" x14ac:dyDescent="0.3">
      <c r="A16" s="57" t="s">
        <v>19</v>
      </c>
      <c r="B16" s="60">
        <v>432394.31999999995</v>
      </c>
      <c r="C16" s="60">
        <v>424157.6</v>
      </c>
      <c r="D16" s="60">
        <f t="shared" si="0"/>
        <v>8236.7199999999721</v>
      </c>
    </row>
    <row r="17" spans="1:4" x14ac:dyDescent="0.3">
      <c r="A17" s="57" t="s">
        <v>39</v>
      </c>
      <c r="B17" s="60">
        <v>24069.67</v>
      </c>
      <c r="C17" s="60">
        <v>16404.91</v>
      </c>
      <c r="D17" s="60">
        <f t="shared" si="0"/>
        <v>7664.7599999999984</v>
      </c>
    </row>
    <row r="18" spans="1:4" x14ac:dyDescent="0.3">
      <c r="A18" s="57" t="s">
        <v>28</v>
      </c>
      <c r="B18" s="60">
        <v>64175.490000000005</v>
      </c>
      <c r="C18" s="60">
        <v>60737.330000000009</v>
      </c>
      <c r="D18" s="60">
        <f t="shared" si="0"/>
        <v>3438.1599999999962</v>
      </c>
    </row>
    <row r="19" spans="1:4" x14ac:dyDescent="0.3">
      <c r="A19" s="57" t="s">
        <v>81</v>
      </c>
      <c r="B19" s="60">
        <v>24712.87</v>
      </c>
      <c r="C19" s="60">
        <v>21296.36</v>
      </c>
      <c r="D19" s="60">
        <f t="shared" si="0"/>
        <v>3416.5099999999984</v>
      </c>
    </row>
    <row r="20" spans="1:4" x14ac:dyDescent="0.3">
      <c r="A20" s="57" t="s">
        <v>53</v>
      </c>
      <c r="B20" s="60">
        <v>6312.97</v>
      </c>
      <c r="C20" s="60">
        <v>3097.5900000000006</v>
      </c>
      <c r="D20" s="60">
        <f t="shared" si="0"/>
        <v>3215.3799999999997</v>
      </c>
    </row>
    <row r="21" spans="1:4" x14ac:dyDescent="0.3">
      <c r="A21" s="57" t="s">
        <v>32</v>
      </c>
      <c r="B21" s="60">
        <v>39170.9</v>
      </c>
      <c r="C21" s="60">
        <v>36115.199999999997</v>
      </c>
      <c r="D21" s="60">
        <f t="shared" si="0"/>
        <v>3055.7000000000044</v>
      </c>
    </row>
    <row r="22" spans="1:4" x14ac:dyDescent="0.3">
      <c r="A22" s="57" t="s">
        <v>10</v>
      </c>
      <c r="B22" s="60">
        <v>57834.509999999995</v>
      </c>
      <c r="C22" s="60">
        <v>54982.44</v>
      </c>
      <c r="D22" s="60">
        <f t="shared" si="0"/>
        <v>2852.0699999999924</v>
      </c>
    </row>
    <row r="23" spans="1:4" x14ac:dyDescent="0.3">
      <c r="A23" s="57" t="s">
        <v>45</v>
      </c>
      <c r="B23" s="60">
        <v>20700.5</v>
      </c>
      <c r="C23" s="60">
        <v>17877.64</v>
      </c>
      <c r="D23" s="60">
        <f t="shared" si="0"/>
        <v>2822.8600000000006</v>
      </c>
    </row>
    <row r="24" spans="1:4" x14ac:dyDescent="0.3">
      <c r="A24" s="57" t="s">
        <v>75</v>
      </c>
      <c r="B24" s="60">
        <v>9084.1</v>
      </c>
      <c r="C24" s="60">
        <v>6410.36</v>
      </c>
      <c r="D24" s="60">
        <f t="shared" si="0"/>
        <v>2673.7400000000007</v>
      </c>
    </row>
    <row r="25" spans="1:4" x14ac:dyDescent="0.3">
      <c r="A25" s="57" t="s">
        <v>79</v>
      </c>
      <c r="B25" s="60">
        <v>39516.710000000006</v>
      </c>
      <c r="C25" s="60">
        <v>36886.58</v>
      </c>
      <c r="D25" s="60">
        <f t="shared" si="0"/>
        <v>2630.1300000000047</v>
      </c>
    </row>
    <row r="26" spans="1:4" x14ac:dyDescent="0.3">
      <c r="A26" s="57" t="s">
        <v>59</v>
      </c>
      <c r="B26" s="60">
        <v>7140.8</v>
      </c>
      <c r="C26" s="60">
        <v>5022.7</v>
      </c>
      <c r="D26" s="60">
        <f t="shared" si="0"/>
        <v>2118.1000000000004</v>
      </c>
    </row>
    <row r="27" spans="1:4" x14ac:dyDescent="0.3">
      <c r="A27" s="57" t="s">
        <v>21</v>
      </c>
      <c r="B27" s="60">
        <v>77800.690000000017</v>
      </c>
      <c r="C27" s="60">
        <v>75783.929999999993</v>
      </c>
      <c r="D27" s="60">
        <f t="shared" si="0"/>
        <v>2016.7600000000239</v>
      </c>
    </row>
    <row r="28" spans="1:4" x14ac:dyDescent="0.3">
      <c r="A28" s="57" t="s">
        <v>27</v>
      </c>
      <c r="B28" s="60">
        <v>36392.18</v>
      </c>
      <c r="C28" s="60">
        <v>34389.020000000004</v>
      </c>
      <c r="D28" s="60">
        <f t="shared" si="0"/>
        <v>2003.1599999999962</v>
      </c>
    </row>
    <row r="29" spans="1:4" x14ac:dyDescent="0.3">
      <c r="A29" s="57" t="s">
        <v>31</v>
      </c>
      <c r="B29" s="60">
        <v>35434.969999999994</v>
      </c>
      <c r="C29" s="60">
        <v>33448.729999999996</v>
      </c>
      <c r="D29" s="60">
        <f t="shared" si="0"/>
        <v>1986.239999999998</v>
      </c>
    </row>
    <row r="30" spans="1:4" x14ac:dyDescent="0.3">
      <c r="A30" s="57" t="s">
        <v>30</v>
      </c>
      <c r="B30" s="60">
        <v>34290.29</v>
      </c>
      <c r="C30" s="60">
        <v>32321.57</v>
      </c>
      <c r="D30" s="60">
        <f t="shared" si="0"/>
        <v>1968.7200000000012</v>
      </c>
    </row>
    <row r="31" spans="1:4" x14ac:dyDescent="0.3">
      <c r="A31" s="57" t="s">
        <v>36</v>
      </c>
      <c r="B31" s="60">
        <v>22281.360000000001</v>
      </c>
      <c r="C31" s="60">
        <v>20407.109999999997</v>
      </c>
      <c r="D31" s="60">
        <f t="shared" si="0"/>
        <v>1874.2500000000036</v>
      </c>
    </row>
    <row r="32" spans="1:4" x14ac:dyDescent="0.3">
      <c r="A32" s="57" t="s">
        <v>52</v>
      </c>
      <c r="B32" s="60">
        <v>33585.58</v>
      </c>
      <c r="C32" s="60">
        <v>31771.530000000002</v>
      </c>
      <c r="D32" s="60">
        <f t="shared" si="0"/>
        <v>1814.0499999999993</v>
      </c>
    </row>
    <row r="33" spans="1:4" x14ac:dyDescent="0.3">
      <c r="A33" s="57" t="s">
        <v>38</v>
      </c>
      <c r="B33" s="60">
        <v>24465.600000000002</v>
      </c>
      <c r="C33" s="60">
        <v>22663.210000000003</v>
      </c>
      <c r="D33" s="60">
        <f t="shared" si="0"/>
        <v>1802.3899999999994</v>
      </c>
    </row>
    <row r="34" spans="1:4" x14ac:dyDescent="0.3">
      <c r="A34" s="57" t="s">
        <v>125</v>
      </c>
      <c r="B34" s="60">
        <v>20766.93</v>
      </c>
      <c r="C34" s="60">
        <v>19371.8</v>
      </c>
      <c r="D34" s="60">
        <f t="shared" si="0"/>
        <v>1395.130000000001</v>
      </c>
    </row>
    <row r="35" spans="1:4" x14ac:dyDescent="0.3">
      <c r="A35" s="57" t="s">
        <v>40</v>
      </c>
      <c r="B35" s="60">
        <v>23266.46</v>
      </c>
      <c r="C35" s="60">
        <v>21931.68</v>
      </c>
      <c r="D35" s="60">
        <f t="shared" si="0"/>
        <v>1334.7799999999988</v>
      </c>
    </row>
    <row r="36" spans="1:4" x14ac:dyDescent="0.3">
      <c r="A36" s="57" t="s">
        <v>23</v>
      </c>
      <c r="B36" s="60">
        <v>114157.21</v>
      </c>
      <c r="C36" s="60">
        <v>112868.37</v>
      </c>
      <c r="D36" s="60">
        <f t="shared" si="0"/>
        <v>1288.8400000000111</v>
      </c>
    </row>
    <row r="37" spans="1:4" x14ac:dyDescent="0.3">
      <c r="A37" s="57" t="s">
        <v>35</v>
      </c>
      <c r="B37" s="60">
        <v>64630.890000000007</v>
      </c>
      <c r="C37" s="60">
        <v>63406.790000000008</v>
      </c>
      <c r="D37" s="60">
        <f t="shared" si="0"/>
        <v>1224.0999999999985</v>
      </c>
    </row>
    <row r="38" spans="1:4" x14ac:dyDescent="0.3">
      <c r="A38" s="57" t="s">
        <v>69</v>
      </c>
      <c r="B38" s="60">
        <v>22215.61</v>
      </c>
      <c r="C38" s="60">
        <v>21098.18</v>
      </c>
      <c r="D38" s="60">
        <f t="shared" ref="D38:D69" si="1">B38-C38</f>
        <v>1117.4300000000003</v>
      </c>
    </row>
    <row r="39" spans="1:4" x14ac:dyDescent="0.3">
      <c r="A39" s="57" t="s">
        <v>44</v>
      </c>
      <c r="B39" s="60">
        <v>12257.689999999999</v>
      </c>
      <c r="C39" s="60">
        <v>11257.42</v>
      </c>
      <c r="D39" s="60">
        <f t="shared" si="1"/>
        <v>1000.2699999999986</v>
      </c>
    </row>
    <row r="40" spans="1:4" x14ac:dyDescent="0.3">
      <c r="A40" s="57" t="s">
        <v>55</v>
      </c>
      <c r="B40" s="60">
        <v>6568.6500000000005</v>
      </c>
      <c r="C40" s="60">
        <v>5745.7099999999991</v>
      </c>
      <c r="D40" s="60">
        <f t="shared" si="1"/>
        <v>822.94000000000142</v>
      </c>
    </row>
    <row r="41" spans="1:4" x14ac:dyDescent="0.3">
      <c r="A41" s="57" t="s">
        <v>33</v>
      </c>
      <c r="B41" s="60">
        <v>30280.41</v>
      </c>
      <c r="C41" s="60">
        <v>29503.469999999998</v>
      </c>
      <c r="D41" s="60">
        <f t="shared" si="1"/>
        <v>776.94000000000233</v>
      </c>
    </row>
    <row r="42" spans="1:4" x14ac:dyDescent="0.3">
      <c r="A42" s="57" t="s">
        <v>71</v>
      </c>
      <c r="B42" s="60">
        <v>9296.5300000000007</v>
      </c>
      <c r="C42" s="60">
        <v>8637.84</v>
      </c>
      <c r="D42" s="60">
        <f t="shared" si="1"/>
        <v>658.69000000000051</v>
      </c>
    </row>
    <row r="43" spans="1:4" x14ac:dyDescent="0.3">
      <c r="A43" s="57" t="s">
        <v>47</v>
      </c>
      <c r="B43" s="60">
        <v>11601.38</v>
      </c>
      <c r="C43" s="60">
        <v>11184.31</v>
      </c>
      <c r="D43" s="60">
        <f t="shared" si="1"/>
        <v>417.06999999999971</v>
      </c>
    </row>
    <row r="44" spans="1:4" x14ac:dyDescent="0.3">
      <c r="A44" s="57" t="s">
        <v>42</v>
      </c>
      <c r="B44" s="60">
        <v>15191.909999999998</v>
      </c>
      <c r="C44" s="60">
        <v>14798.980000000001</v>
      </c>
      <c r="D44" s="60">
        <f t="shared" si="1"/>
        <v>392.92999999999665</v>
      </c>
    </row>
    <row r="45" spans="1:4" x14ac:dyDescent="0.3">
      <c r="A45" s="57" t="s">
        <v>70</v>
      </c>
      <c r="B45" s="60">
        <v>24506.53</v>
      </c>
      <c r="C45" s="60">
        <v>24152.76</v>
      </c>
      <c r="D45" s="60">
        <f t="shared" si="1"/>
        <v>353.77000000000044</v>
      </c>
    </row>
    <row r="46" spans="1:4" x14ac:dyDescent="0.3">
      <c r="A46" s="57" t="s">
        <v>26</v>
      </c>
      <c r="B46" s="60">
        <v>41616.43</v>
      </c>
      <c r="C46" s="60">
        <v>41309.080000000009</v>
      </c>
      <c r="D46" s="60">
        <f t="shared" si="1"/>
        <v>307.34999999999127</v>
      </c>
    </row>
    <row r="47" spans="1:4" x14ac:dyDescent="0.3">
      <c r="A47" s="57" t="s">
        <v>46</v>
      </c>
      <c r="B47" s="60">
        <v>15829.25</v>
      </c>
      <c r="C47" s="60">
        <v>15559.849999999997</v>
      </c>
      <c r="D47" s="60">
        <f t="shared" si="1"/>
        <v>269.40000000000327</v>
      </c>
    </row>
    <row r="48" spans="1:4" x14ac:dyDescent="0.3">
      <c r="A48" s="57" t="s">
        <v>49</v>
      </c>
      <c r="B48" s="60">
        <v>9288.7099999999991</v>
      </c>
      <c r="C48" s="60">
        <v>9071.5</v>
      </c>
      <c r="D48" s="60">
        <f t="shared" si="1"/>
        <v>217.20999999999913</v>
      </c>
    </row>
    <row r="49" spans="1:4" x14ac:dyDescent="0.3">
      <c r="A49" s="57" t="s">
        <v>74</v>
      </c>
      <c r="B49" s="60">
        <v>1563.6799999999998</v>
      </c>
      <c r="C49" s="60">
        <v>1434.4999999999998</v>
      </c>
      <c r="D49" s="60">
        <f t="shared" si="1"/>
        <v>129.18000000000006</v>
      </c>
    </row>
    <row r="50" spans="1:4" x14ac:dyDescent="0.3">
      <c r="A50" s="57" t="s">
        <v>56</v>
      </c>
      <c r="B50" s="60">
        <v>3414.94</v>
      </c>
      <c r="C50" s="60">
        <v>3320.8</v>
      </c>
      <c r="D50" s="60">
        <f t="shared" si="1"/>
        <v>94.139999999999873</v>
      </c>
    </row>
    <row r="51" spans="1:4" x14ac:dyDescent="0.3">
      <c r="A51" s="57" t="s">
        <v>48</v>
      </c>
      <c r="B51" s="60">
        <v>6521.09</v>
      </c>
      <c r="C51" s="60">
        <v>6430.8600000000006</v>
      </c>
      <c r="D51" s="60">
        <f t="shared" si="1"/>
        <v>90.229999999999563</v>
      </c>
    </row>
    <row r="52" spans="1:4" x14ac:dyDescent="0.3">
      <c r="A52" s="57" t="s">
        <v>66</v>
      </c>
      <c r="B52" s="60">
        <v>2846.83</v>
      </c>
      <c r="C52" s="60">
        <v>2760.28</v>
      </c>
      <c r="D52" s="60">
        <f t="shared" si="1"/>
        <v>86.549999999999727</v>
      </c>
    </row>
    <row r="53" spans="1:4" x14ac:dyDescent="0.3">
      <c r="A53" s="57" t="s">
        <v>98</v>
      </c>
      <c r="B53" s="60">
        <v>95.14</v>
      </c>
      <c r="C53" s="60">
        <v>55</v>
      </c>
      <c r="D53" s="60">
        <f t="shared" si="1"/>
        <v>40.14</v>
      </c>
    </row>
    <row r="54" spans="1:4" x14ac:dyDescent="0.3">
      <c r="A54" s="57" t="s">
        <v>122</v>
      </c>
      <c r="B54" s="60">
        <v>1323.88</v>
      </c>
      <c r="C54" s="60">
        <v>1306.3500000000001</v>
      </c>
      <c r="D54" s="60">
        <f t="shared" si="1"/>
        <v>17.529999999999973</v>
      </c>
    </row>
    <row r="55" spans="1:4" x14ac:dyDescent="0.3">
      <c r="A55" s="57" t="s">
        <v>60</v>
      </c>
      <c r="B55" s="60">
        <v>1939.58</v>
      </c>
      <c r="C55" s="60">
        <v>1932.94</v>
      </c>
      <c r="D55" s="60">
        <f t="shared" si="1"/>
        <v>6.6399999999998727</v>
      </c>
    </row>
    <row r="56" spans="1:4" x14ac:dyDescent="0.3">
      <c r="A56" s="57" t="s">
        <v>65</v>
      </c>
      <c r="B56" s="60">
        <v>65.19</v>
      </c>
      <c r="C56" s="60">
        <v>58.95</v>
      </c>
      <c r="D56" s="60">
        <f t="shared" si="1"/>
        <v>6.2399999999999949</v>
      </c>
    </row>
    <row r="57" spans="1:4" x14ac:dyDescent="0.3">
      <c r="A57" s="57" t="s">
        <v>64</v>
      </c>
      <c r="B57" s="60">
        <v>40.9</v>
      </c>
      <c r="C57" s="60">
        <v>37.17</v>
      </c>
      <c r="D57" s="60">
        <f t="shared" si="1"/>
        <v>3.7299999999999969</v>
      </c>
    </row>
    <row r="58" spans="1:4" x14ac:dyDescent="0.3">
      <c r="A58" s="57" t="s">
        <v>127</v>
      </c>
      <c r="D58" s="60">
        <f t="shared" si="1"/>
        <v>0</v>
      </c>
    </row>
    <row r="59" spans="1:4" x14ac:dyDescent="0.3">
      <c r="A59" s="57" t="s">
        <v>128</v>
      </c>
      <c r="D59" s="60">
        <f t="shared" si="1"/>
        <v>0</v>
      </c>
    </row>
    <row r="60" spans="1:4" x14ac:dyDescent="0.3">
      <c r="A60" s="57" t="s">
        <v>123</v>
      </c>
      <c r="B60" s="60">
        <v>0.01</v>
      </c>
      <c r="C60" s="60">
        <v>0.02</v>
      </c>
      <c r="D60" s="60">
        <f t="shared" si="1"/>
        <v>-0.01</v>
      </c>
    </row>
    <row r="61" spans="1:4" x14ac:dyDescent="0.3">
      <c r="A61" s="57" t="s">
        <v>121</v>
      </c>
      <c r="B61" s="60">
        <v>13755.939999999999</v>
      </c>
      <c r="C61" s="60">
        <v>13780.650000000001</v>
      </c>
      <c r="D61" s="60">
        <f t="shared" si="1"/>
        <v>-24.710000000002765</v>
      </c>
    </row>
    <row r="62" spans="1:4" x14ac:dyDescent="0.3">
      <c r="A62" s="57" t="s">
        <v>72</v>
      </c>
      <c r="B62" s="60">
        <v>9186.49</v>
      </c>
      <c r="C62" s="60">
        <v>9245.48</v>
      </c>
      <c r="D62" s="60">
        <f t="shared" si="1"/>
        <v>-58.989999999999782</v>
      </c>
    </row>
    <row r="63" spans="1:4" x14ac:dyDescent="0.3">
      <c r="A63" s="57" t="s">
        <v>29</v>
      </c>
      <c r="B63" s="60">
        <v>30280.240000000005</v>
      </c>
      <c r="C63" s="60">
        <v>30354.46</v>
      </c>
      <c r="D63" s="60">
        <f t="shared" si="1"/>
        <v>-74.219999999993888</v>
      </c>
    </row>
    <row r="64" spans="1:4" x14ac:dyDescent="0.3">
      <c r="A64" s="57" t="s">
        <v>62</v>
      </c>
      <c r="B64" s="60">
        <v>1490.21</v>
      </c>
      <c r="C64" s="60">
        <v>1651.77</v>
      </c>
      <c r="D64" s="60">
        <f t="shared" si="1"/>
        <v>-161.55999999999995</v>
      </c>
    </row>
    <row r="65" spans="1:4" x14ac:dyDescent="0.3">
      <c r="A65" s="57" t="s">
        <v>51</v>
      </c>
      <c r="B65" s="60">
        <v>7606.9699999999993</v>
      </c>
      <c r="C65" s="60">
        <v>7776</v>
      </c>
      <c r="D65" s="60">
        <f t="shared" si="1"/>
        <v>-169.03000000000065</v>
      </c>
    </row>
    <row r="66" spans="1:4" x14ac:dyDescent="0.3">
      <c r="A66" s="57" t="s">
        <v>34</v>
      </c>
      <c r="B66" s="60">
        <v>677.86</v>
      </c>
      <c r="C66" s="60">
        <v>851.13</v>
      </c>
      <c r="D66" s="60">
        <f t="shared" si="1"/>
        <v>-173.26999999999998</v>
      </c>
    </row>
    <row r="67" spans="1:4" x14ac:dyDescent="0.3">
      <c r="A67" s="57" t="s">
        <v>54</v>
      </c>
      <c r="B67" s="60">
        <v>9851.1</v>
      </c>
      <c r="C67" s="60">
        <v>10079.02</v>
      </c>
      <c r="D67" s="60">
        <f t="shared" si="1"/>
        <v>-227.92000000000007</v>
      </c>
    </row>
    <row r="68" spans="1:4" x14ac:dyDescent="0.3">
      <c r="A68" s="57" t="s">
        <v>77</v>
      </c>
      <c r="B68" s="60">
        <v>1429.66</v>
      </c>
      <c r="C68" s="60">
        <v>1658.0400000000002</v>
      </c>
      <c r="D68" s="60">
        <f t="shared" si="1"/>
        <v>-228.38000000000011</v>
      </c>
    </row>
    <row r="69" spans="1:4" x14ac:dyDescent="0.3">
      <c r="A69" s="57" t="s">
        <v>78</v>
      </c>
      <c r="B69" s="60">
        <v>5167.1900000000005</v>
      </c>
      <c r="C69" s="60">
        <v>5402.38</v>
      </c>
      <c r="D69" s="60">
        <f t="shared" si="1"/>
        <v>-235.1899999999996</v>
      </c>
    </row>
    <row r="70" spans="1:4" x14ac:dyDescent="0.3">
      <c r="A70" s="57" t="s">
        <v>41</v>
      </c>
      <c r="B70" s="60">
        <v>14631.239999999998</v>
      </c>
      <c r="C70" s="60">
        <v>14878.580000000002</v>
      </c>
      <c r="D70" s="60">
        <f t="shared" ref="D70:D91" si="2">B70-C70</f>
        <v>-247.34000000000378</v>
      </c>
    </row>
    <row r="71" spans="1:4" x14ac:dyDescent="0.3">
      <c r="A71" s="57" t="s">
        <v>63</v>
      </c>
      <c r="B71" s="60">
        <v>312.23999999999995</v>
      </c>
      <c r="C71" s="60">
        <v>571.42000000000007</v>
      </c>
      <c r="D71" s="60">
        <f t="shared" si="2"/>
        <v>-259.18000000000012</v>
      </c>
    </row>
    <row r="72" spans="1:4" x14ac:dyDescent="0.3">
      <c r="A72" s="57" t="s">
        <v>73</v>
      </c>
      <c r="B72" s="60">
        <v>19731.759999999998</v>
      </c>
      <c r="C72" s="60">
        <v>20094.979999999996</v>
      </c>
      <c r="D72" s="60">
        <f t="shared" si="2"/>
        <v>-363.21999999999753</v>
      </c>
    </row>
    <row r="73" spans="1:4" x14ac:dyDescent="0.3">
      <c r="A73" s="57" t="s">
        <v>58</v>
      </c>
      <c r="B73" s="60">
        <v>14799.09</v>
      </c>
      <c r="C73" s="60">
        <v>15466.79</v>
      </c>
      <c r="D73" s="60">
        <f t="shared" si="2"/>
        <v>-667.70000000000073</v>
      </c>
    </row>
    <row r="74" spans="1:4" x14ac:dyDescent="0.3">
      <c r="A74" s="57" t="s">
        <v>50</v>
      </c>
      <c r="B74" s="60">
        <v>5510.04</v>
      </c>
      <c r="C74" s="60">
        <v>6220.3399999999992</v>
      </c>
      <c r="D74" s="60">
        <f t="shared" si="2"/>
        <v>-710.29999999999927</v>
      </c>
    </row>
    <row r="75" spans="1:4" x14ac:dyDescent="0.3">
      <c r="A75" s="57" t="s">
        <v>67</v>
      </c>
      <c r="B75" s="60">
        <v>1947.2799999999997</v>
      </c>
      <c r="C75" s="60">
        <v>2676.9599999999996</v>
      </c>
      <c r="D75" s="60">
        <f t="shared" si="2"/>
        <v>-729.67999999999984</v>
      </c>
    </row>
    <row r="76" spans="1:4" x14ac:dyDescent="0.3">
      <c r="A76" s="57" t="s">
        <v>22</v>
      </c>
      <c r="B76" s="60">
        <v>57099.59</v>
      </c>
      <c r="C76" s="60">
        <v>58001.400000000009</v>
      </c>
      <c r="D76" s="60">
        <f t="shared" si="2"/>
        <v>-901.81000000001222</v>
      </c>
    </row>
    <row r="77" spans="1:4" x14ac:dyDescent="0.3">
      <c r="A77" s="57" t="s">
        <v>57</v>
      </c>
      <c r="B77" s="60">
        <v>12166.53</v>
      </c>
      <c r="C77" s="60">
        <v>13213.16</v>
      </c>
      <c r="D77" s="60">
        <f t="shared" si="2"/>
        <v>-1046.6299999999992</v>
      </c>
    </row>
    <row r="78" spans="1:4" x14ac:dyDescent="0.3">
      <c r="A78" s="57" t="s">
        <v>82</v>
      </c>
      <c r="B78" s="60">
        <v>3051.61</v>
      </c>
      <c r="C78" s="60">
        <v>4723.91</v>
      </c>
      <c r="D78" s="60">
        <f t="shared" si="2"/>
        <v>-1672.2999999999997</v>
      </c>
    </row>
    <row r="79" spans="1:4" x14ac:dyDescent="0.3">
      <c r="A79" s="57" t="s">
        <v>68</v>
      </c>
      <c r="B79" s="60">
        <v>10047.35</v>
      </c>
      <c r="C79" s="60">
        <v>12493.9</v>
      </c>
      <c r="D79" s="60">
        <f t="shared" si="2"/>
        <v>-2446.5499999999993</v>
      </c>
    </row>
    <row r="80" spans="1:4" x14ac:dyDescent="0.3">
      <c r="A80" s="57" t="s">
        <v>43</v>
      </c>
      <c r="B80" s="60">
        <v>43683.789999999994</v>
      </c>
      <c r="C80" s="60">
        <v>54360.779999999992</v>
      </c>
      <c r="D80" s="60">
        <f t="shared" si="2"/>
        <v>-10676.989999999998</v>
      </c>
    </row>
    <row r="81" spans="1:4" x14ac:dyDescent="0.3">
      <c r="A81" s="57" t="s">
        <v>84</v>
      </c>
      <c r="B81" s="60">
        <v>20465.87</v>
      </c>
      <c r="C81" s="60">
        <v>31356.47</v>
      </c>
      <c r="D81" s="60">
        <f t="shared" si="2"/>
        <v>-10890.600000000002</v>
      </c>
    </row>
    <row r="82" spans="1:4" x14ac:dyDescent="0.3">
      <c r="A82" s="57" t="s">
        <v>76</v>
      </c>
      <c r="B82" s="60">
        <v>11897.930000000002</v>
      </c>
      <c r="C82" s="60">
        <v>24473.97</v>
      </c>
      <c r="D82" s="60">
        <f t="shared" si="2"/>
        <v>-12576.039999999999</v>
      </c>
    </row>
    <row r="83" spans="1:4" x14ac:dyDescent="0.3">
      <c r="A83" s="57" t="s">
        <v>37</v>
      </c>
      <c r="B83" s="60">
        <v>106890.53</v>
      </c>
      <c r="C83" s="60">
        <v>127623.13000000002</v>
      </c>
      <c r="D83" s="60">
        <f t="shared" si="2"/>
        <v>-20732.60000000002</v>
      </c>
    </row>
    <row r="84" spans="1:4" x14ac:dyDescent="0.3">
      <c r="A84" s="57" t="s">
        <v>126</v>
      </c>
      <c r="B84" s="60">
        <v>2020473.6800000002</v>
      </c>
      <c r="C84" s="60">
        <v>2054381.25</v>
      </c>
      <c r="D84" s="60">
        <f t="shared" si="2"/>
        <v>-33907.569999999832</v>
      </c>
    </row>
    <row r="85" spans="1:4" x14ac:dyDescent="0.3">
      <c r="A85" s="57" t="s">
        <v>85</v>
      </c>
      <c r="B85" s="60">
        <v>106215.13</v>
      </c>
      <c r="C85" s="60">
        <v>143055.43</v>
      </c>
      <c r="D85" s="60">
        <f t="shared" si="2"/>
        <v>-36840.299999999988</v>
      </c>
    </row>
    <row r="86" spans="1:4" x14ac:dyDescent="0.3">
      <c r="A86" s="57" t="s">
        <v>15</v>
      </c>
      <c r="B86" s="60">
        <v>2564424.12</v>
      </c>
      <c r="C86" s="60">
        <v>2609004.4000000004</v>
      </c>
      <c r="D86" s="60">
        <f t="shared" si="2"/>
        <v>-44580.280000000261</v>
      </c>
    </row>
    <row r="87" spans="1:4" x14ac:dyDescent="0.3">
      <c r="A87" s="57" t="s">
        <v>87</v>
      </c>
      <c r="B87" s="60">
        <v>105972.24</v>
      </c>
      <c r="C87" s="60">
        <v>152192.72999999998</v>
      </c>
      <c r="D87" s="60">
        <f t="shared" si="2"/>
        <v>-46220.489999999976</v>
      </c>
    </row>
    <row r="88" spans="1:4" x14ac:dyDescent="0.3">
      <c r="A88" s="57" t="s">
        <v>25</v>
      </c>
      <c r="B88" s="60">
        <v>902106.59</v>
      </c>
      <c r="C88" s="60">
        <v>956252.16999999993</v>
      </c>
      <c r="D88" s="60">
        <f t="shared" si="2"/>
        <v>-54145.579999999958</v>
      </c>
    </row>
    <row r="89" spans="1:4" x14ac:dyDescent="0.3">
      <c r="A89" s="57" t="s">
        <v>17</v>
      </c>
      <c r="B89" s="60">
        <v>865754.27</v>
      </c>
      <c r="C89" s="60">
        <v>927089.6100000001</v>
      </c>
      <c r="D89" s="60">
        <f t="shared" si="2"/>
        <v>-61335.340000000084</v>
      </c>
    </row>
    <row r="90" spans="1:4" x14ac:dyDescent="0.3">
      <c r="A90" s="57" t="s">
        <v>129</v>
      </c>
      <c r="B90" s="60">
        <v>98922.549999999988</v>
      </c>
      <c r="C90" s="60">
        <v>235536.72999999998</v>
      </c>
      <c r="D90" s="60">
        <f t="shared" si="2"/>
        <v>-136614.18</v>
      </c>
    </row>
    <row r="91" spans="1:4" x14ac:dyDescent="0.3">
      <c r="A91" s="57" t="s">
        <v>89</v>
      </c>
      <c r="B91" s="60">
        <v>793729.38000000012</v>
      </c>
      <c r="C91" s="60">
        <v>1294059.48</v>
      </c>
      <c r="D91" s="60">
        <f t="shared" si="2"/>
        <v>-500330.09999999986</v>
      </c>
    </row>
    <row r="93" spans="1:4" s="68" customFormat="1" x14ac:dyDescent="0.3">
      <c r="B93" s="68">
        <f>SUM(B6:B92)</f>
        <v>14262841.780000005</v>
      </c>
      <c r="C93" s="68">
        <f t="shared" ref="C93:D93" si="3">SUM(C6:C92)</f>
        <v>14195093.680000002</v>
      </c>
      <c r="D93" s="68">
        <f t="shared" si="3"/>
        <v>67748.099999999162</v>
      </c>
    </row>
  </sheetData>
  <mergeCells count="2">
    <mergeCell ref="A1:D1"/>
    <mergeCell ref="A3:D3"/>
  </mergeCells>
  <printOptions horizont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G92"/>
  <sheetViews>
    <sheetView view="pageBreakPreview" topLeftCell="B87" zoomScaleNormal="100" zoomScaleSheetLayoutView="100" workbookViewId="0">
      <selection activeCell="D88" sqref="D88"/>
    </sheetView>
  </sheetViews>
  <sheetFormatPr defaultColWidth="8.88671875" defaultRowHeight="15.6" x14ac:dyDescent="0.3"/>
  <cols>
    <col min="1" max="1" width="11.44140625" style="57" bestFit="1" customWidth="1"/>
    <col min="2" max="2" width="16.6640625" style="57" bestFit="1" customWidth="1"/>
    <col min="3" max="4" width="15.5546875" style="60" bestFit="1" customWidth="1"/>
    <col min="5" max="5" width="13.5546875" style="60" bestFit="1" customWidth="1"/>
    <col min="6" max="16384" width="8.88671875" style="57"/>
  </cols>
  <sheetData>
    <row r="1" spans="1:5" s="59" customFormat="1" x14ac:dyDescent="0.3">
      <c r="B1" s="101" t="s">
        <v>130</v>
      </c>
      <c r="C1" s="101"/>
      <c r="D1" s="101"/>
      <c r="E1" s="101"/>
    </row>
    <row r="2" spans="1:5" s="59" customFormat="1" x14ac:dyDescent="0.3">
      <c r="B2" s="100" t="s">
        <v>91</v>
      </c>
      <c r="C2" s="100"/>
      <c r="D2" s="100"/>
      <c r="E2" s="100"/>
    </row>
    <row r="3" spans="1:5" s="59" customFormat="1" x14ac:dyDescent="0.3">
      <c r="C3" s="68"/>
      <c r="D3" s="68"/>
      <c r="E3" s="68"/>
    </row>
    <row r="4" spans="1:5" s="59" customFormat="1" x14ac:dyDescent="0.3">
      <c r="B4" s="59" t="s">
        <v>13</v>
      </c>
      <c r="C4" s="68" t="s">
        <v>131</v>
      </c>
      <c r="D4" s="68" t="s">
        <v>101</v>
      </c>
      <c r="E4" s="68" t="s">
        <v>132</v>
      </c>
    </row>
    <row r="5" spans="1:5" x14ac:dyDescent="0.3">
      <c r="A5" s="57" t="s">
        <v>133</v>
      </c>
      <c r="B5" s="57" t="s">
        <v>89</v>
      </c>
      <c r="C5" s="60">
        <v>793729.38000000012</v>
      </c>
      <c r="D5" s="60">
        <v>1294059.48</v>
      </c>
      <c r="E5" s="60">
        <f t="shared" ref="E5:E36" si="0">C5-D5</f>
        <v>-500330.09999999986</v>
      </c>
    </row>
    <row r="6" spans="1:5" x14ac:dyDescent="0.3">
      <c r="A6" s="57" t="s">
        <v>134</v>
      </c>
      <c r="B6" s="57" t="s">
        <v>129</v>
      </c>
      <c r="C6" s="60">
        <v>98922.549999999988</v>
      </c>
      <c r="D6" s="60">
        <v>235536.72999999998</v>
      </c>
      <c r="E6" s="60">
        <f t="shared" si="0"/>
        <v>-136614.18</v>
      </c>
    </row>
    <row r="7" spans="1:5" x14ac:dyDescent="0.3">
      <c r="A7" s="57" t="s">
        <v>135</v>
      </c>
      <c r="B7" s="57" t="s">
        <v>17</v>
      </c>
      <c r="C7" s="60">
        <v>865754.27</v>
      </c>
      <c r="D7" s="60">
        <v>927089.6100000001</v>
      </c>
      <c r="E7" s="60">
        <f t="shared" si="0"/>
        <v>-61335.340000000084</v>
      </c>
    </row>
    <row r="8" spans="1:5" x14ac:dyDescent="0.3">
      <c r="A8" s="57" t="s">
        <v>136</v>
      </c>
      <c r="B8" s="57" t="s">
        <v>25</v>
      </c>
      <c r="C8" s="60">
        <v>902106.59</v>
      </c>
      <c r="D8" s="60">
        <v>956252.16999999993</v>
      </c>
      <c r="E8" s="60">
        <f t="shared" si="0"/>
        <v>-54145.579999999958</v>
      </c>
    </row>
    <row r="9" spans="1:5" x14ac:dyDescent="0.3">
      <c r="A9" s="57" t="s">
        <v>137</v>
      </c>
      <c r="B9" s="57" t="s">
        <v>87</v>
      </c>
      <c r="C9" s="60">
        <v>105972.24</v>
      </c>
      <c r="D9" s="60">
        <v>152192.72999999998</v>
      </c>
      <c r="E9" s="60">
        <f t="shared" si="0"/>
        <v>-46220.489999999976</v>
      </c>
    </row>
    <row r="10" spans="1:5" x14ac:dyDescent="0.3">
      <c r="A10" s="57" t="s">
        <v>138</v>
      </c>
      <c r="B10" s="57" t="s">
        <v>15</v>
      </c>
      <c r="C10" s="60">
        <v>2564424.12</v>
      </c>
      <c r="D10" s="60">
        <v>2609004.4000000004</v>
      </c>
      <c r="E10" s="60">
        <f t="shared" si="0"/>
        <v>-44580.280000000261</v>
      </c>
    </row>
    <row r="11" spans="1:5" x14ac:dyDescent="0.3">
      <c r="A11" s="57" t="s">
        <v>139</v>
      </c>
      <c r="B11" s="57" t="s">
        <v>85</v>
      </c>
      <c r="C11" s="60">
        <v>106215.13</v>
      </c>
      <c r="D11" s="60">
        <v>143055.43</v>
      </c>
      <c r="E11" s="60">
        <f t="shared" si="0"/>
        <v>-36840.299999999988</v>
      </c>
    </row>
    <row r="12" spans="1:5" x14ac:dyDescent="0.3">
      <c r="A12" s="57" t="s">
        <v>140</v>
      </c>
      <c r="B12" s="57" t="s">
        <v>126</v>
      </c>
      <c r="C12" s="60">
        <v>2020473.6800000002</v>
      </c>
      <c r="D12" s="60">
        <v>2054381.25</v>
      </c>
      <c r="E12" s="60">
        <f t="shared" si="0"/>
        <v>-33907.569999999832</v>
      </c>
    </row>
    <row r="13" spans="1:5" x14ac:dyDescent="0.3">
      <c r="A13" s="57" t="s">
        <v>141</v>
      </c>
      <c r="B13" s="57" t="s">
        <v>37</v>
      </c>
      <c r="C13" s="60">
        <v>106890.53</v>
      </c>
      <c r="D13" s="60">
        <v>127623.13000000002</v>
      </c>
      <c r="E13" s="60">
        <f t="shared" si="0"/>
        <v>-20732.60000000002</v>
      </c>
    </row>
    <row r="14" spans="1:5" x14ac:dyDescent="0.3">
      <c r="A14" s="57" t="s">
        <v>142</v>
      </c>
      <c r="B14" s="57" t="s">
        <v>76</v>
      </c>
      <c r="C14" s="60">
        <v>11897.930000000002</v>
      </c>
      <c r="D14" s="60">
        <v>24473.97</v>
      </c>
      <c r="E14" s="60">
        <f t="shared" si="0"/>
        <v>-12576.039999999999</v>
      </c>
    </row>
    <row r="15" spans="1:5" x14ac:dyDescent="0.3">
      <c r="A15" s="57" t="s">
        <v>143</v>
      </c>
      <c r="B15" s="57" t="s">
        <v>84</v>
      </c>
      <c r="C15" s="60">
        <v>20465.87</v>
      </c>
      <c r="D15" s="60">
        <v>31356.47</v>
      </c>
      <c r="E15" s="60">
        <f t="shared" si="0"/>
        <v>-10890.600000000002</v>
      </c>
    </row>
    <row r="16" spans="1:5" x14ac:dyDescent="0.3">
      <c r="A16" s="57" t="s">
        <v>144</v>
      </c>
      <c r="B16" s="57" t="s">
        <v>43</v>
      </c>
      <c r="C16" s="60">
        <v>43683.789999999994</v>
      </c>
      <c r="D16" s="60">
        <v>54360.779999999992</v>
      </c>
      <c r="E16" s="60">
        <f t="shared" si="0"/>
        <v>-10676.989999999998</v>
      </c>
    </row>
    <row r="17" spans="1:5" x14ac:dyDescent="0.3">
      <c r="A17" s="57" t="s">
        <v>145</v>
      </c>
      <c r="B17" s="57" t="s">
        <v>68</v>
      </c>
      <c r="C17" s="60">
        <v>10047.35</v>
      </c>
      <c r="D17" s="60">
        <v>12493.9</v>
      </c>
      <c r="E17" s="60">
        <f t="shared" si="0"/>
        <v>-2446.5499999999993</v>
      </c>
    </row>
    <row r="18" spans="1:5" x14ac:dyDescent="0.3">
      <c r="A18" s="57" t="s">
        <v>146</v>
      </c>
      <c r="B18" s="57" t="s">
        <v>82</v>
      </c>
      <c r="C18" s="60">
        <v>3051.61</v>
      </c>
      <c r="D18" s="60">
        <v>4723.91</v>
      </c>
      <c r="E18" s="60">
        <f t="shared" si="0"/>
        <v>-1672.2999999999997</v>
      </c>
    </row>
    <row r="19" spans="1:5" x14ac:dyDescent="0.3">
      <c r="A19" s="57" t="s">
        <v>147</v>
      </c>
      <c r="B19" s="57" t="s">
        <v>57</v>
      </c>
      <c r="C19" s="60">
        <v>12166.53</v>
      </c>
      <c r="D19" s="60">
        <v>13213.16</v>
      </c>
      <c r="E19" s="60">
        <f t="shared" si="0"/>
        <v>-1046.6299999999992</v>
      </c>
    </row>
    <row r="20" spans="1:5" x14ac:dyDescent="0.3">
      <c r="A20" s="57" t="s">
        <v>148</v>
      </c>
      <c r="B20" s="57" t="s">
        <v>22</v>
      </c>
      <c r="C20" s="60">
        <v>57099.59</v>
      </c>
      <c r="D20" s="60">
        <v>58001.400000000009</v>
      </c>
      <c r="E20" s="60">
        <f t="shared" si="0"/>
        <v>-901.81000000001222</v>
      </c>
    </row>
    <row r="21" spans="1:5" ht="17.399999999999999" customHeight="1" x14ac:dyDescent="0.3">
      <c r="A21" s="57" t="s">
        <v>149</v>
      </c>
      <c r="B21" s="57" t="s">
        <v>67</v>
      </c>
      <c r="C21" s="60">
        <v>1947.2799999999997</v>
      </c>
      <c r="D21" s="60">
        <v>2676.9599999999996</v>
      </c>
      <c r="E21" s="60">
        <f t="shared" si="0"/>
        <v>-729.67999999999984</v>
      </c>
    </row>
    <row r="22" spans="1:5" x14ac:dyDescent="0.3">
      <c r="A22" s="57" t="s">
        <v>150</v>
      </c>
      <c r="B22" s="57" t="s">
        <v>50</v>
      </c>
      <c r="C22" s="60">
        <v>5510.04</v>
      </c>
      <c r="D22" s="60">
        <v>6220.3399999999992</v>
      </c>
      <c r="E22" s="60">
        <f t="shared" si="0"/>
        <v>-710.29999999999927</v>
      </c>
    </row>
    <row r="23" spans="1:5" x14ac:dyDescent="0.3">
      <c r="A23" s="57" t="s">
        <v>151</v>
      </c>
      <c r="B23" s="57" t="s">
        <v>58</v>
      </c>
      <c r="C23" s="60">
        <v>14799.09</v>
      </c>
      <c r="D23" s="60">
        <v>15466.79</v>
      </c>
      <c r="E23" s="60">
        <f t="shared" si="0"/>
        <v>-667.70000000000073</v>
      </c>
    </row>
    <row r="24" spans="1:5" x14ac:dyDescent="0.3">
      <c r="A24" s="57" t="s">
        <v>152</v>
      </c>
      <c r="B24" s="57" t="s">
        <v>73</v>
      </c>
      <c r="C24" s="60">
        <v>19731.759999999998</v>
      </c>
      <c r="D24" s="60">
        <v>20094.979999999996</v>
      </c>
      <c r="E24" s="60">
        <f t="shared" si="0"/>
        <v>-363.21999999999753</v>
      </c>
    </row>
    <row r="25" spans="1:5" x14ac:dyDescent="0.3">
      <c r="A25" s="57" t="s">
        <v>153</v>
      </c>
      <c r="B25" s="57" t="s">
        <v>63</v>
      </c>
      <c r="C25" s="60">
        <v>312.23999999999995</v>
      </c>
      <c r="D25" s="60">
        <v>571.42000000000007</v>
      </c>
      <c r="E25" s="60">
        <f t="shared" si="0"/>
        <v>-259.18000000000012</v>
      </c>
    </row>
    <row r="26" spans="1:5" x14ac:dyDescent="0.3">
      <c r="A26" s="57" t="s">
        <v>154</v>
      </c>
      <c r="B26" s="57" t="s">
        <v>41</v>
      </c>
      <c r="C26" s="60">
        <v>14631.239999999998</v>
      </c>
      <c r="D26" s="60">
        <v>14878.580000000002</v>
      </c>
      <c r="E26" s="60">
        <f t="shared" si="0"/>
        <v>-247.34000000000378</v>
      </c>
    </row>
    <row r="27" spans="1:5" x14ac:dyDescent="0.3">
      <c r="A27" s="57" t="s">
        <v>155</v>
      </c>
      <c r="B27" s="57" t="s">
        <v>78</v>
      </c>
      <c r="C27" s="60">
        <v>5167.1900000000005</v>
      </c>
      <c r="D27" s="60">
        <v>5402.38</v>
      </c>
      <c r="E27" s="60">
        <f t="shared" si="0"/>
        <v>-235.1899999999996</v>
      </c>
    </row>
    <row r="28" spans="1:5" x14ac:dyDescent="0.3">
      <c r="A28" s="57" t="s">
        <v>156</v>
      </c>
      <c r="B28" s="57" t="s">
        <v>77</v>
      </c>
      <c r="C28" s="60">
        <v>1429.66</v>
      </c>
      <c r="D28" s="60">
        <v>1658.0400000000002</v>
      </c>
      <c r="E28" s="60">
        <f t="shared" si="0"/>
        <v>-228.38000000000011</v>
      </c>
    </row>
    <row r="29" spans="1:5" x14ac:dyDescent="0.3">
      <c r="A29" s="57" t="s">
        <v>157</v>
      </c>
      <c r="B29" s="57" t="s">
        <v>54</v>
      </c>
      <c r="C29" s="60">
        <v>9851.1</v>
      </c>
      <c r="D29" s="60">
        <v>10079.02</v>
      </c>
      <c r="E29" s="60">
        <f t="shared" si="0"/>
        <v>-227.92000000000007</v>
      </c>
    </row>
    <row r="30" spans="1:5" x14ac:dyDescent="0.3">
      <c r="A30" s="57" t="s">
        <v>158</v>
      </c>
      <c r="B30" s="57" t="s">
        <v>34</v>
      </c>
      <c r="C30" s="60">
        <v>677.86</v>
      </c>
      <c r="D30" s="60">
        <v>851.13</v>
      </c>
      <c r="E30" s="60">
        <f t="shared" si="0"/>
        <v>-173.26999999999998</v>
      </c>
    </row>
    <row r="31" spans="1:5" x14ac:dyDescent="0.3">
      <c r="A31" s="57" t="s">
        <v>159</v>
      </c>
      <c r="B31" s="57" t="s">
        <v>51</v>
      </c>
      <c r="C31" s="60">
        <v>7606.9699999999993</v>
      </c>
      <c r="D31" s="60">
        <v>7776</v>
      </c>
      <c r="E31" s="60">
        <f t="shared" si="0"/>
        <v>-169.03000000000065</v>
      </c>
    </row>
    <row r="32" spans="1:5" x14ac:dyDescent="0.3">
      <c r="A32" s="57" t="s">
        <v>160</v>
      </c>
      <c r="B32" s="57" t="s">
        <v>62</v>
      </c>
      <c r="C32" s="60">
        <v>1490.21</v>
      </c>
      <c r="D32" s="60">
        <v>1651.77</v>
      </c>
      <c r="E32" s="60">
        <f t="shared" si="0"/>
        <v>-161.55999999999995</v>
      </c>
    </row>
    <row r="33" spans="1:5" x14ac:dyDescent="0.3">
      <c r="A33" s="57" t="s">
        <v>161</v>
      </c>
      <c r="B33" s="57" t="s">
        <v>29</v>
      </c>
      <c r="C33" s="60">
        <v>30280.240000000005</v>
      </c>
      <c r="D33" s="60">
        <v>30354.46</v>
      </c>
      <c r="E33" s="60">
        <f t="shared" si="0"/>
        <v>-74.219999999993888</v>
      </c>
    </row>
    <row r="34" spans="1:5" x14ac:dyDescent="0.3">
      <c r="A34" s="57" t="s">
        <v>162</v>
      </c>
      <c r="B34" s="57" t="s">
        <v>72</v>
      </c>
      <c r="C34" s="60">
        <v>9186.49</v>
      </c>
      <c r="D34" s="60">
        <v>9245.48</v>
      </c>
      <c r="E34" s="60">
        <f t="shared" si="0"/>
        <v>-58.989999999999782</v>
      </c>
    </row>
    <row r="35" spans="1:5" x14ac:dyDescent="0.3">
      <c r="A35" s="57" t="s">
        <v>163</v>
      </c>
      <c r="B35" s="57" t="s">
        <v>121</v>
      </c>
      <c r="C35" s="60">
        <v>13755.939999999999</v>
      </c>
      <c r="D35" s="60">
        <v>13780.650000000001</v>
      </c>
      <c r="E35" s="60">
        <f t="shared" si="0"/>
        <v>-24.710000000002765</v>
      </c>
    </row>
    <row r="36" spans="1:5" x14ac:dyDescent="0.3">
      <c r="A36" s="57" t="s">
        <v>164</v>
      </c>
      <c r="B36" s="57" t="s">
        <v>123</v>
      </c>
      <c r="C36" s="60">
        <v>0.01</v>
      </c>
      <c r="D36" s="60">
        <v>0.02</v>
      </c>
      <c r="E36" s="60">
        <f t="shared" si="0"/>
        <v>-0.01</v>
      </c>
    </row>
    <row r="37" spans="1:5" x14ac:dyDescent="0.3">
      <c r="A37" s="57" t="s">
        <v>165</v>
      </c>
      <c r="B37" s="57" t="s">
        <v>127</v>
      </c>
      <c r="E37" s="60">
        <f t="shared" ref="E37:E68" si="1">C37-D37</f>
        <v>0</v>
      </c>
    </row>
    <row r="38" spans="1:5" x14ac:dyDescent="0.3">
      <c r="A38" s="57" t="s">
        <v>166</v>
      </c>
      <c r="B38" s="57" t="s">
        <v>128</v>
      </c>
      <c r="E38" s="60">
        <f t="shared" si="1"/>
        <v>0</v>
      </c>
    </row>
    <row r="39" spans="1:5" x14ac:dyDescent="0.3">
      <c r="A39" s="57" t="s">
        <v>167</v>
      </c>
      <c r="B39" s="57" t="s">
        <v>64</v>
      </c>
      <c r="C39" s="60">
        <v>40.9</v>
      </c>
      <c r="D39" s="60">
        <v>37.17</v>
      </c>
      <c r="E39" s="60">
        <f t="shared" si="1"/>
        <v>3.7299999999999969</v>
      </c>
    </row>
    <row r="40" spans="1:5" x14ac:dyDescent="0.3">
      <c r="A40" s="57" t="s">
        <v>168</v>
      </c>
      <c r="B40" s="57" t="s">
        <v>65</v>
      </c>
      <c r="C40" s="60">
        <v>65.19</v>
      </c>
      <c r="D40" s="60">
        <v>58.95</v>
      </c>
      <c r="E40" s="60">
        <f t="shared" si="1"/>
        <v>6.2399999999999949</v>
      </c>
    </row>
    <row r="41" spans="1:5" x14ac:dyDescent="0.3">
      <c r="A41" s="57" t="s">
        <v>169</v>
      </c>
      <c r="B41" s="57" t="s">
        <v>60</v>
      </c>
      <c r="C41" s="60">
        <v>1939.58</v>
      </c>
      <c r="D41" s="60">
        <v>1932.94</v>
      </c>
      <c r="E41" s="60">
        <f t="shared" si="1"/>
        <v>6.6399999999998727</v>
      </c>
    </row>
    <row r="42" spans="1:5" x14ac:dyDescent="0.3">
      <c r="A42" s="57" t="s">
        <v>170</v>
      </c>
      <c r="B42" s="57" t="s">
        <v>122</v>
      </c>
      <c r="C42" s="60">
        <v>1323.88</v>
      </c>
      <c r="D42" s="60">
        <v>1306.3500000000001</v>
      </c>
      <c r="E42" s="60">
        <f t="shared" si="1"/>
        <v>17.529999999999973</v>
      </c>
    </row>
    <row r="43" spans="1:5" x14ac:dyDescent="0.3">
      <c r="A43" s="57" t="s">
        <v>171</v>
      </c>
      <c r="B43" s="57" t="s">
        <v>98</v>
      </c>
      <c r="C43" s="60">
        <v>95.14</v>
      </c>
      <c r="D43" s="60">
        <v>55</v>
      </c>
      <c r="E43" s="60">
        <f t="shared" si="1"/>
        <v>40.14</v>
      </c>
    </row>
    <row r="44" spans="1:5" x14ac:dyDescent="0.3">
      <c r="A44" s="57" t="s">
        <v>172</v>
      </c>
      <c r="B44" s="57" t="s">
        <v>66</v>
      </c>
      <c r="C44" s="60">
        <v>2846.83</v>
      </c>
      <c r="D44" s="60">
        <v>2760.28</v>
      </c>
      <c r="E44" s="60">
        <f t="shared" si="1"/>
        <v>86.549999999999727</v>
      </c>
    </row>
    <row r="45" spans="1:5" x14ac:dyDescent="0.3">
      <c r="A45" s="57" t="s">
        <v>173</v>
      </c>
      <c r="B45" s="57" t="s">
        <v>48</v>
      </c>
      <c r="C45" s="60">
        <v>6521.09</v>
      </c>
      <c r="D45" s="60">
        <v>6430.8600000000006</v>
      </c>
      <c r="E45" s="60">
        <f t="shared" si="1"/>
        <v>90.229999999999563</v>
      </c>
    </row>
    <row r="46" spans="1:5" x14ac:dyDescent="0.3">
      <c r="A46" s="57" t="s">
        <v>174</v>
      </c>
      <c r="B46" s="57" t="s">
        <v>56</v>
      </c>
      <c r="C46" s="60">
        <v>3414.94</v>
      </c>
      <c r="D46" s="60">
        <v>3320.8</v>
      </c>
      <c r="E46" s="60">
        <f t="shared" si="1"/>
        <v>94.139999999999873</v>
      </c>
    </row>
    <row r="47" spans="1:5" x14ac:dyDescent="0.3">
      <c r="A47" s="57" t="s">
        <v>175</v>
      </c>
      <c r="B47" s="57" t="s">
        <v>74</v>
      </c>
      <c r="C47" s="60">
        <v>1563.6799999999998</v>
      </c>
      <c r="D47" s="60">
        <v>1434.4999999999998</v>
      </c>
      <c r="E47" s="60">
        <f t="shared" si="1"/>
        <v>129.18000000000006</v>
      </c>
    </row>
    <row r="48" spans="1:5" x14ac:dyDescent="0.3">
      <c r="A48" s="57" t="s">
        <v>176</v>
      </c>
      <c r="B48" s="57" t="s">
        <v>49</v>
      </c>
      <c r="C48" s="60">
        <v>9288.7099999999991</v>
      </c>
      <c r="D48" s="60">
        <v>9071.5</v>
      </c>
      <c r="E48" s="60">
        <f t="shared" si="1"/>
        <v>217.20999999999913</v>
      </c>
    </row>
    <row r="49" spans="1:5" x14ac:dyDescent="0.3">
      <c r="A49" s="57" t="s">
        <v>177</v>
      </c>
      <c r="B49" s="57" t="s">
        <v>46</v>
      </c>
      <c r="C49" s="60">
        <v>15829.25</v>
      </c>
      <c r="D49" s="60">
        <v>15559.849999999997</v>
      </c>
      <c r="E49" s="60">
        <f t="shared" si="1"/>
        <v>269.40000000000327</v>
      </c>
    </row>
    <row r="50" spans="1:5" x14ac:dyDescent="0.3">
      <c r="A50" s="57" t="s">
        <v>178</v>
      </c>
      <c r="B50" s="57" t="s">
        <v>26</v>
      </c>
      <c r="C50" s="60">
        <v>41616.43</v>
      </c>
      <c r="D50" s="60">
        <v>41309.080000000009</v>
      </c>
      <c r="E50" s="60">
        <f t="shared" si="1"/>
        <v>307.34999999999127</v>
      </c>
    </row>
    <row r="51" spans="1:5" x14ac:dyDescent="0.3">
      <c r="A51" s="57" t="s">
        <v>179</v>
      </c>
      <c r="B51" s="57" t="s">
        <v>70</v>
      </c>
      <c r="C51" s="60">
        <v>24506.53</v>
      </c>
      <c r="D51" s="60">
        <v>24152.76</v>
      </c>
      <c r="E51" s="60">
        <f t="shared" si="1"/>
        <v>353.77000000000044</v>
      </c>
    </row>
    <row r="52" spans="1:5" x14ac:dyDescent="0.3">
      <c r="A52" s="57" t="s">
        <v>180</v>
      </c>
      <c r="B52" s="57" t="s">
        <v>42</v>
      </c>
      <c r="C52" s="60">
        <v>15191.909999999998</v>
      </c>
      <c r="D52" s="60">
        <v>14798.980000000001</v>
      </c>
      <c r="E52" s="60">
        <f t="shared" si="1"/>
        <v>392.92999999999665</v>
      </c>
    </row>
    <row r="53" spans="1:5" x14ac:dyDescent="0.3">
      <c r="A53" s="57" t="s">
        <v>181</v>
      </c>
      <c r="B53" s="57" t="s">
        <v>47</v>
      </c>
      <c r="C53" s="60">
        <v>11601.38</v>
      </c>
      <c r="D53" s="60">
        <v>11184.31</v>
      </c>
      <c r="E53" s="60">
        <f t="shared" si="1"/>
        <v>417.06999999999971</v>
      </c>
    </row>
    <row r="54" spans="1:5" x14ac:dyDescent="0.3">
      <c r="A54" s="57" t="s">
        <v>182</v>
      </c>
      <c r="B54" s="57" t="s">
        <v>71</v>
      </c>
      <c r="C54" s="60">
        <v>9296.5300000000007</v>
      </c>
      <c r="D54" s="60">
        <v>8637.84</v>
      </c>
      <c r="E54" s="60">
        <f t="shared" si="1"/>
        <v>658.69000000000051</v>
      </c>
    </row>
    <row r="55" spans="1:5" x14ac:dyDescent="0.3">
      <c r="A55" s="57" t="s">
        <v>183</v>
      </c>
      <c r="B55" s="57" t="s">
        <v>33</v>
      </c>
      <c r="C55" s="60">
        <v>30280.41</v>
      </c>
      <c r="D55" s="60">
        <v>29503.469999999998</v>
      </c>
      <c r="E55" s="60">
        <f t="shared" si="1"/>
        <v>776.94000000000233</v>
      </c>
    </row>
    <row r="56" spans="1:5" x14ac:dyDescent="0.3">
      <c r="A56" s="57" t="s">
        <v>184</v>
      </c>
      <c r="B56" s="57" t="s">
        <v>55</v>
      </c>
      <c r="C56" s="60">
        <v>6568.6500000000005</v>
      </c>
      <c r="D56" s="60">
        <v>5745.7099999999991</v>
      </c>
      <c r="E56" s="60">
        <f t="shared" si="1"/>
        <v>822.94000000000142</v>
      </c>
    </row>
    <row r="57" spans="1:5" x14ac:dyDescent="0.3">
      <c r="A57" s="57" t="s">
        <v>185</v>
      </c>
      <c r="B57" s="57" t="s">
        <v>44</v>
      </c>
      <c r="C57" s="60">
        <v>12257.689999999999</v>
      </c>
      <c r="D57" s="60">
        <v>11257.42</v>
      </c>
      <c r="E57" s="60">
        <f t="shared" si="1"/>
        <v>1000.2699999999986</v>
      </c>
    </row>
    <row r="58" spans="1:5" x14ac:dyDescent="0.3">
      <c r="A58" s="57" t="s">
        <v>186</v>
      </c>
      <c r="B58" s="57" t="s">
        <v>69</v>
      </c>
      <c r="C58" s="60">
        <v>22215.61</v>
      </c>
      <c r="D58" s="60">
        <v>21098.18</v>
      </c>
      <c r="E58" s="60">
        <f t="shared" si="1"/>
        <v>1117.4300000000003</v>
      </c>
    </row>
    <row r="59" spans="1:5" x14ac:dyDescent="0.3">
      <c r="A59" s="57" t="s">
        <v>187</v>
      </c>
      <c r="B59" s="57" t="s">
        <v>35</v>
      </c>
      <c r="C59" s="60">
        <v>64630.890000000007</v>
      </c>
      <c r="D59" s="60">
        <v>63406.790000000008</v>
      </c>
      <c r="E59" s="60">
        <f t="shared" si="1"/>
        <v>1224.0999999999985</v>
      </c>
    </row>
    <row r="60" spans="1:5" x14ac:dyDescent="0.3">
      <c r="A60" s="57" t="s">
        <v>188</v>
      </c>
      <c r="B60" s="57" t="s">
        <v>23</v>
      </c>
      <c r="C60" s="60">
        <v>114157.21</v>
      </c>
      <c r="D60" s="60">
        <v>112868.37</v>
      </c>
      <c r="E60" s="60">
        <f t="shared" si="1"/>
        <v>1288.8400000000111</v>
      </c>
    </row>
    <row r="61" spans="1:5" x14ac:dyDescent="0.3">
      <c r="A61" s="57" t="s">
        <v>189</v>
      </c>
      <c r="B61" s="57" t="s">
        <v>40</v>
      </c>
      <c r="C61" s="60">
        <v>23266.46</v>
      </c>
      <c r="D61" s="60">
        <v>21931.68</v>
      </c>
      <c r="E61" s="60">
        <f t="shared" si="1"/>
        <v>1334.7799999999988</v>
      </c>
    </row>
    <row r="62" spans="1:5" x14ac:dyDescent="0.3">
      <c r="A62" s="57" t="s">
        <v>190</v>
      </c>
      <c r="B62" s="57" t="s">
        <v>125</v>
      </c>
      <c r="C62" s="60">
        <v>20766.93</v>
      </c>
      <c r="D62" s="60">
        <v>19371.8</v>
      </c>
      <c r="E62" s="60">
        <f t="shared" si="1"/>
        <v>1395.130000000001</v>
      </c>
    </row>
    <row r="63" spans="1:5" x14ac:dyDescent="0.3">
      <c r="A63" s="57" t="s">
        <v>191</v>
      </c>
      <c r="B63" s="57" t="s">
        <v>38</v>
      </c>
      <c r="C63" s="60">
        <v>24465.600000000002</v>
      </c>
      <c r="D63" s="60">
        <v>22663.210000000003</v>
      </c>
      <c r="E63" s="60">
        <f t="shared" si="1"/>
        <v>1802.3899999999994</v>
      </c>
    </row>
    <row r="64" spans="1:5" x14ac:dyDescent="0.3">
      <c r="A64" s="57" t="s">
        <v>192</v>
      </c>
      <c r="B64" s="57" t="s">
        <v>52</v>
      </c>
      <c r="C64" s="60">
        <v>33585.58</v>
      </c>
      <c r="D64" s="60">
        <v>31771.530000000002</v>
      </c>
      <c r="E64" s="60">
        <f t="shared" si="1"/>
        <v>1814.0499999999993</v>
      </c>
    </row>
    <row r="65" spans="1:5" x14ac:dyDescent="0.3">
      <c r="A65" s="57" t="s">
        <v>193</v>
      </c>
      <c r="B65" s="57" t="s">
        <v>36</v>
      </c>
      <c r="C65" s="60">
        <v>22281.360000000001</v>
      </c>
      <c r="D65" s="60">
        <v>20407.109999999997</v>
      </c>
      <c r="E65" s="60">
        <f t="shared" si="1"/>
        <v>1874.2500000000036</v>
      </c>
    </row>
    <row r="66" spans="1:5" x14ac:dyDescent="0.3">
      <c r="A66" s="57" t="s">
        <v>194</v>
      </c>
      <c r="B66" s="57" t="s">
        <v>30</v>
      </c>
      <c r="C66" s="60">
        <v>34290.29</v>
      </c>
      <c r="D66" s="60">
        <v>32321.57</v>
      </c>
      <c r="E66" s="60">
        <f t="shared" si="1"/>
        <v>1968.7200000000012</v>
      </c>
    </row>
    <row r="67" spans="1:5" x14ac:dyDescent="0.3">
      <c r="A67" s="57" t="s">
        <v>195</v>
      </c>
      <c r="B67" s="57" t="s">
        <v>31</v>
      </c>
      <c r="C67" s="60">
        <v>35434.969999999994</v>
      </c>
      <c r="D67" s="60">
        <v>33448.729999999996</v>
      </c>
      <c r="E67" s="60">
        <f t="shared" si="1"/>
        <v>1986.239999999998</v>
      </c>
    </row>
    <row r="68" spans="1:5" x14ac:dyDescent="0.3">
      <c r="A68" s="57" t="s">
        <v>196</v>
      </c>
      <c r="B68" s="57" t="s">
        <v>27</v>
      </c>
      <c r="C68" s="60">
        <v>36392.18</v>
      </c>
      <c r="D68" s="60">
        <v>34389.020000000004</v>
      </c>
      <c r="E68" s="60">
        <f t="shared" si="1"/>
        <v>2003.1599999999962</v>
      </c>
    </row>
    <row r="69" spans="1:5" x14ac:dyDescent="0.3">
      <c r="A69" s="57" t="s">
        <v>197</v>
      </c>
      <c r="B69" s="57" t="s">
        <v>21</v>
      </c>
      <c r="C69" s="60">
        <v>77800.690000000017</v>
      </c>
      <c r="D69" s="60">
        <v>75783.929999999993</v>
      </c>
      <c r="E69" s="60">
        <f t="shared" ref="E69:E90" si="2">C69-D69</f>
        <v>2016.7600000000239</v>
      </c>
    </row>
    <row r="70" spans="1:5" x14ac:dyDescent="0.3">
      <c r="A70" s="57" t="s">
        <v>198</v>
      </c>
      <c r="B70" s="57" t="s">
        <v>59</v>
      </c>
      <c r="C70" s="60">
        <v>7140.8</v>
      </c>
      <c r="D70" s="60">
        <v>5022.7</v>
      </c>
      <c r="E70" s="60">
        <f t="shared" si="2"/>
        <v>2118.1000000000004</v>
      </c>
    </row>
    <row r="71" spans="1:5" x14ac:dyDescent="0.3">
      <c r="A71" s="57" t="s">
        <v>199</v>
      </c>
      <c r="B71" s="57" t="s">
        <v>79</v>
      </c>
      <c r="C71" s="60">
        <v>39516.710000000006</v>
      </c>
      <c r="D71" s="60">
        <v>36886.58</v>
      </c>
      <c r="E71" s="60">
        <f t="shared" si="2"/>
        <v>2630.1300000000047</v>
      </c>
    </row>
    <row r="72" spans="1:5" x14ac:dyDescent="0.3">
      <c r="A72" s="57" t="s">
        <v>200</v>
      </c>
      <c r="B72" s="57" t="s">
        <v>75</v>
      </c>
      <c r="C72" s="60">
        <v>9084.1</v>
      </c>
      <c r="D72" s="60">
        <v>6410.36</v>
      </c>
      <c r="E72" s="60">
        <f t="shared" si="2"/>
        <v>2673.7400000000007</v>
      </c>
    </row>
    <row r="73" spans="1:5" x14ac:dyDescent="0.3">
      <c r="A73" s="57" t="s">
        <v>201</v>
      </c>
      <c r="B73" s="57" t="s">
        <v>45</v>
      </c>
      <c r="C73" s="60">
        <v>20700.5</v>
      </c>
      <c r="D73" s="60">
        <v>17877.64</v>
      </c>
      <c r="E73" s="60">
        <f t="shared" si="2"/>
        <v>2822.8600000000006</v>
      </c>
    </row>
    <row r="74" spans="1:5" x14ac:dyDescent="0.3">
      <c r="A74" s="57" t="s">
        <v>202</v>
      </c>
      <c r="B74" s="57" t="s">
        <v>10</v>
      </c>
      <c r="C74" s="60">
        <v>57834.509999999995</v>
      </c>
      <c r="D74" s="60">
        <v>54982.44</v>
      </c>
      <c r="E74" s="60">
        <f t="shared" si="2"/>
        <v>2852.0699999999924</v>
      </c>
    </row>
    <row r="75" spans="1:5" x14ac:dyDescent="0.3">
      <c r="A75" s="57" t="s">
        <v>203</v>
      </c>
      <c r="B75" s="57" t="s">
        <v>32</v>
      </c>
      <c r="C75" s="60">
        <v>39170.9</v>
      </c>
      <c r="D75" s="60">
        <v>36115.199999999997</v>
      </c>
      <c r="E75" s="60">
        <f t="shared" si="2"/>
        <v>3055.7000000000044</v>
      </c>
    </row>
    <row r="76" spans="1:5" x14ac:dyDescent="0.3">
      <c r="A76" s="57" t="s">
        <v>204</v>
      </c>
      <c r="B76" s="57" t="s">
        <v>53</v>
      </c>
      <c r="C76" s="60">
        <v>6312.97</v>
      </c>
      <c r="D76" s="60">
        <v>3097.5900000000006</v>
      </c>
      <c r="E76" s="60">
        <f t="shared" si="2"/>
        <v>3215.3799999999997</v>
      </c>
    </row>
    <row r="77" spans="1:5" x14ac:dyDescent="0.3">
      <c r="A77" s="57" t="s">
        <v>205</v>
      </c>
      <c r="B77" s="57" t="s">
        <v>81</v>
      </c>
      <c r="C77" s="60">
        <v>24712.87</v>
      </c>
      <c r="D77" s="60">
        <v>21296.36</v>
      </c>
      <c r="E77" s="60">
        <f t="shared" si="2"/>
        <v>3416.5099999999984</v>
      </c>
    </row>
    <row r="78" spans="1:5" x14ac:dyDescent="0.3">
      <c r="A78" s="57" t="s">
        <v>206</v>
      </c>
      <c r="B78" s="57" t="s">
        <v>28</v>
      </c>
      <c r="C78" s="60">
        <v>64175.490000000005</v>
      </c>
      <c r="D78" s="60">
        <v>60737.330000000009</v>
      </c>
      <c r="E78" s="60">
        <f t="shared" si="2"/>
        <v>3438.1599999999962</v>
      </c>
    </row>
    <row r="79" spans="1:5" x14ac:dyDescent="0.3">
      <c r="A79" s="57" t="s">
        <v>207</v>
      </c>
      <c r="B79" s="57" t="s">
        <v>39</v>
      </c>
      <c r="C79" s="60">
        <v>24069.67</v>
      </c>
      <c r="D79" s="60">
        <v>16404.91</v>
      </c>
      <c r="E79" s="60">
        <f t="shared" si="2"/>
        <v>7664.7599999999984</v>
      </c>
    </row>
    <row r="80" spans="1:5" x14ac:dyDescent="0.3">
      <c r="A80" s="57" t="s">
        <v>208</v>
      </c>
      <c r="B80" s="57" t="s">
        <v>19</v>
      </c>
      <c r="C80" s="60">
        <v>432394.31999999995</v>
      </c>
      <c r="D80" s="60">
        <v>424157.6</v>
      </c>
      <c r="E80" s="60">
        <f t="shared" si="2"/>
        <v>8236.7199999999721</v>
      </c>
    </row>
    <row r="81" spans="1:7" x14ac:dyDescent="0.3">
      <c r="A81" s="57" t="s">
        <v>209</v>
      </c>
      <c r="B81" s="57" t="s">
        <v>20</v>
      </c>
      <c r="C81" s="60">
        <v>122681.69</v>
      </c>
      <c r="D81" s="60">
        <v>111929.94999999997</v>
      </c>
      <c r="E81" s="60">
        <f t="shared" si="2"/>
        <v>10751.740000000034</v>
      </c>
    </row>
    <row r="82" spans="1:7" x14ac:dyDescent="0.3">
      <c r="A82" s="57" t="s">
        <v>210</v>
      </c>
      <c r="B82" s="57" t="s">
        <v>80</v>
      </c>
      <c r="C82" s="60">
        <v>249204.32</v>
      </c>
      <c r="D82" s="60">
        <v>238434.12999999998</v>
      </c>
      <c r="E82" s="60">
        <f t="shared" si="2"/>
        <v>10770.190000000031</v>
      </c>
    </row>
    <row r="83" spans="1:7" x14ac:dyDescent="0.3">
      <c r="A83" s="57" t="s">
        <v>211</v>
      </c>
      <c r="B83" s="57" t="s">
        <v>124</v>
      </c>
      <c r="C83" s="60">
        <v>12000</v>
      </c>
      <c r="E83" s="60">
        <f t="shared" si="2"/>
        <v>12000</v>
      </c>
    </row>
    <row r="84" spans="1:7" x14ac:dyDescent="0.3">
      <c r="A84" s="57" t="s">
        <v>212</v>
      </c>
      <c r="B84" s="57" t="s">
        <v>83</v>
      </c>
      <c r="C84" s="60">
        <v>21514.640000000003</v>
      </c>
      <c r="D84" s="60">
        <v>7939.29</v>
      </c>
      <c r="E84" s="60">
        <f t="shared" si="2"/>
        <v>13575.350000000002</v>
      </c>
    </row>
    <row r="85" spans="1:7" x14ac:dyDescent="0.3">
      <c r="A85" s="57" t="s">
        <v>213</v>
      </c>
      <c r="B85" s="57" t="s">
        <v>24</v>
      </c>
      <c r="C85" s="60">
        <v>81967.320000000007</v>
      </c>
      <c r="D85" s="60">
        <v>68382.62</v>
      </c>
      <c r="E85" s="60">
        <f t="shared" si="2"/>
        <v>13584.700000000012</v>
      </c>
    </row>
    <row r="86" spans="1:7" x14ac:dyDescent="0.3">
      <c r="A86" s="57" t="s">
        <v>214</v>
      </c>
      <c r="B86" s="57" t="s">
        <v>61</v>
      </c>
      <c r="C86" s="60">
        <v>53191.74</v>
      </c>
      <c r="D86" s="60">
        <v>37231.429999999978</v>
      </c>
      <c r="E86" s="60">
        <f t="shared" si="2"/>
        <v>15960.310000000019</v>
      </c>
    </row>
    <row r="87" spans="1:7" x14ac:dyDescent="0.3">
      <c r="A87" s="57" t="s">
        <v>215</v>
      </c>
      <c r="B87" s="57" t="s">
        <v>88</v>
      </c>
      <c r="C87" s="60">
        <v>179650.72999999998</v>
      </c>
      <c r="D87" s="60">
        <v>142852.73000000001</v>
      </c>
      <c r="E87" s="60">
        <f t="shared" si="2"/>
        <v>36797.999999999971</v>
      </c>
    </row>
    <row r="88" spans="1:7" x14ac:dyDescent="0.3">
      <c r="A88" s="57" t="s">
        <v>216</v>
      </c>
      <c r="B88" s="57" t="s">
        <v>86</v>
      </c>
      <c r="C88" s="60">
        <v>81912.37</v>
      </c>
      <c r="D88" s="60">
        <v>35928.300000000003</v>
      </c>
      <c r="E88" s="60">
        <f t="shared" si="2"/>
        <v>45984.069999999992</v>
      </c>
    </row>
    <row r="89" spans="1:7" x14ac:dyDescent="0.3">
      <c r="A89" s="57" t="s">
        <v>217</v>
      </c>
      <c r="B89" s="57" t="s">
        <v>18</v>
      </c>
      <c r="C89" s="60">
        <v>2698622.27</v>
      </c>
      <c r="D89" s="60">
        <v>2517636.29</v>
      </c>
      <c r="E89" s="60">
        <f t="shared" si="2"/>
        <v>180985.97999999998</v>
      </c>
    </row>
    <row r="90" spans="1:7" x14ac:dyDescent="0.3">
      <c r="A90" s="57" t="s">
        <v>218</v>
      </c>
      <c r="B90" s="57" t="s">
        <v>16</v>
      </c>
      <c r="C90" s="60">
        <v>1474168.8899999997</v>
      </c>
      <c r="D90" s="60">
        <v>835224.00000000012</v>
      </c>
      <c r="E90" s="60">
        <f t="shared" si="2"/>
        <v>638944.88999999955</v>
      </c>
    </row>
    <row r="92" spans="1:7" s="59" customFormat="1" x14ac:dyDescent="0.3">
      <c r="C92" s="68">
        <f>SUM(C5:C91)</f>
        <v>14262841.780000005</v>
      </c>
      <c r="D92" s="68">
        <f t="shared" ref="D92:E92" si="3">SUM(D5:D91)</f>
        <v>14195093.68</v>
      </c>
      <c r="E92" s="68">
        <f t="shared" si="3"/>
        <v>67748.099999999395</v>
      </c>
      <c r="G92" s="71"/>
    </row>
  </sheetData>
  <mergeCells count="2">
    <mergeCell ref="B1:E1"/>
    <mergeCell ref="B2:E2"/>
  </mergeCells>
  <printOptions horizontalCentered="1" gridLines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D90"/>
  <sheetViews>
    <sheetView topLeftCell="A69" workbookViewId="0">
      <selection activeCell="G9" sqref="G9:G10"/>
    </sheetView>
  </sheetViews>
  <sheetFormatPr defaultRowHeight="14.4" x14ac:dyDescent="0.3"/>
  <cols>
    <col min="1" max="1" width="15.5546875" style="32" bestFit="1" customWidth="1"/>
    <col min="2" max="3" width="13.44140625" bestFit="1" customWidth="1"/>
    <col min="4" max="4" width="14.88671875" bestFit="1" customWidth="1"/>
  </cols>
  <sheetData>
    <row r="1" spans="1:4" ht="17.399999999999999" x14ac:dyDescent="0.3">
      <c r="A1" s="55" t="s">
        <v>107</v>
      </c>
    </row>
    <row r="3" spans="1:4" s="26" customFormat="1" x14ac:dyDescent="0.3">
      <c r="A3" s="102" t="s">
        <v>91</v>
      </c>
      <c r="B3" s="102"/>
      <c r="C3" s="102"/>
      <c r="D3" s="102"/>
    </row>
    <row r="4" spans="1:4" s="26" customFormat="1" x14ac:dyDescent="0.3">
      <c r="A4" s="31"/>
    </row>
    <row r="5" spans="1:4" s="26" customFormat="1" x14ac:dyDescent="0.3">
      <c r="A5" s="31" t="s">
        <v>13</v>
      </c>
      <c r="B5" s="27" t="s">
        <v>99</v>
      </c>
      <c r="C5" s="27" t="s">
        <v>100</v>
      </c>
      <c r="D5" s="28" t="s">
        <v>14</v>
      </c>
    </row>
    <row r="6" spans="1:4" x14ac:dyDescent="0.3">
      <c r="A6" s="32">
        <v>2202</v>
      </c>
      <c r="B6" s="23">
        <v>2054381.25</v>
      </c>
      <c r="C6" s="23">
        <v>2325837.5299999998</v>
      </c>
      <c r="D6" s="25">
        <v>-271456.28000000003</v>
      </c>
    </row>
    <row r="7" spans="1:4" x14ac:dyDescent="0.3">
      <c r="A7" s="32" t="s">
        <v>88</v>
      </c>
      <c r="B7" s="23">
        <v>142852.73000000001</v>
      </c>
      <c r="C7" s="23">
        <v>365616.48</v>
      </c>
      <c r="D7" s="25">
        <v>-222763.74999999997</v>
      </c>
    </row>
    <row r="8" spans="1:4" x14ac:dyDescent="0.3">
      <c r="A8" s="32" t="s">
        <v>17</v>
      </c>
      <c r="B8" s="23">
        <v>927089.6100000001</v>
      </c>
      <c r="C8" s="23">
        <v>1091065.81</v>
      </c>
      <c r="D8" s="25">
        <v>-163976.19999999995</v>
      </c>
    </row>
    <row r="9" spans="1:4" s="24" customFormat="1" x14ac:dyDescent="0.3">
      <c r="A9" s="54" t="s">
        <v>15</v>
      </c>
      <c r="B9" s="25">
        <v>2609004.4000000004</v>
      </c>
      <c r="C9" s="25">
        <v>2689869.3999999994</v>
      </c>
      <c r="D9" s="25">
        <v>-80864.999999999069</v>
      </c>
    </row>
    <row r="10" spans="1:4" x14ac:dyDescent="0.3">
      <c r="A10" s="32" t="s">
        <v>19</v>
      </c>
      <c r="B10" s="23">
        <v>424157.6</v>
      </c>
      <c r="C10" s="23">
        <v>496207.35999999999</v>
      </c>
      <c r="D10" s="25">
        <v>-72049.760000000009</v>
      </c>
    </row>
    <row r="11" spans="1:4" x14ac:dyDescent="0.3">
      <c r="A11" s="32">
        <v>3054</v>
      </c>
      <c r="B11" s="23">
        <v>235536.73</v>
      </c>
      <c r="C11" s="23">
        <v>266841.78999999998</v>
      </c>
      <c r="D11" s="25">
        <v>-31305.059999999969</v>
      </c>
    </row>
    <row r="12" spans="1:4" x14ac:dyDescent="0.3">
      <c r="A12" s="32" t="s">
        <v>35</v>
      </c>
      <c r="B12" s="23">
        <v>63406.790000000008</v>
      </c>
      <c r="C12" s="23">
        <v>94332.23</v>
      </c>
      <c r="D12" s="25">
        <v>-30925.439999999988</v>
      </c>
    </row>
    <row r="13" spans="1:4" x14ac:dyDescent="0.3">
      <c r="A13" s="32" t="s">
        <v>37</v>
      </c>
      <c r="B13" s="23">
        <v>127623.13000000002</v>
      </c>
      <c r="C13" s="23">
        <v>155559.99000000002</v>
      </c>
      <c r="D13" s="25">
        <v>-27936.86</v>
      </c>
    </row>
    <row r="14" spans="1:4" x14ac:dyDescent="0.3">
      <c r="A14" s="32" t="s">
        <v>75</v>
      </c>
      <c r="B14" s="23">
        <v>6410.36</v>
      </c>
      <c r="C14" s="23">
        <v>31393.66</v>
      </c>
      <c r="D14" s="25">
        <v>-24983.3</v>
      </c>
    </row>
    <row r="15" spans="1:4" x14ac:dyDescent="0.3">
      <c r="A15" s="32" t="s">
        <v>80</v>
      </c>
      <c r="B15" s="23">
        <v>238434.12999999998</v>
      </c>
      <c r="C15" s="23">
        <v>259224.67999999996</v>
      </c>
      <c r="D15" s="25">
        <v>-20790.549999999988</v>
      </c>
    </row>
    <row r="16" spans="1:4" x14ac:dyDescent="0.3">
      <c r="A16" s="32" t="s">
        <v>24</v>
      </c>
      <c r="B16" s="23">
        <v>68382.62</v>
      </c>
      <c r="C16" s="23">
        <v>83678.55</v>
      </c>
      <c r="D16" s="25">
        <v>-15295.930000000008</v>
      </c>
    </row>
    <row r="17" spans="1:4" x14ac:dyDescent="0.3">
      <c r="A17" s="32" t="s">
        <v>22</v>
      </c>
      <c r="B17" s="23">
        <v>58001.400000000009</v>
      </c>
      <c r="C17" s="23">
        <v>71897.97</v>
      </c>
      <c r="D17" s="25">
        <v>-13896.569999999992</v>
      </c>
    </row>
    <row r="18" spans="1:4" x14ac:dyDescent="0.3">
      <c r="A18" s="32" t="s">
        <v>76</v>
      </c>
      <c r="B18" s="23">
        <v>24473.97</v>
      </c>
      <c r="C18" s="23">
        <v>38296</v>
      </c>
      <c r="D18" s="25">
        <v>-13822.029999999999</v>
      </c>
    </row>
    <row r="19" spans="1:4" x14ac:dyDescent="0.3">
      <c r="A19" s="32" t="s">
        <v>38</v>
      </c>
      <c r="B19" s="23">
        <v>22663.210000000003</v>
      </c>
      <c r="C19" s="23">
        <v>34969.149999999994</v>
      </c>
      <c r="D19" s="25">
        <v>-12305.939999999991</v>
      </c>
    </row>
    <row r="20" spans="1:4" x14ac:dyDescent="0.3">
      <c r="A20" s="32" t="s">
        <v>20</v>
      </c>
      <c r="B20" s="23">
        <v>111929.94999999997</v>
      </c>
      <c r="C20" s="23">
        <v>124175.73</v>
      </c>
      <c r="D20" s="25">
        <v>-12245.780000000028</v>
      </c>
    </row>
    <row r="21" spans="1:4" x14ac:dyDescent="0.3">
      <c r="A21" s="32" t="s">
        <v>21</v>
      </c>
      <c r="B21" s="23">
        <v>75783.929999999993</v>
      </c>
      <c r="C21" s="23">
        <v>87581.659999999989</v>
      </c>
      <c r="D21" s="25">
        <v>-11797.729999999996</v>
      </c>
    </row>
    <row r="22" spans="1:4" x14ac:dyDescent="0.3">
      <c r="A22" s="32" t="s">
        <v>34</v>
      </c>
      <c r="B22" s="23">
        <v>851.13</v>
      </c>
      <c r="C22" s="23">
        <v>11798.62</v>
      </c>
      <c r="D22" s="25">
        <v>-10947.490000000002</v>
      </c>
    </row>
    <row r="23" spans="1:4" x14ac:dyDescent="0.3">
      <c r="A23" s="32" t="s">
        <v>25</v>
      </c>
      <c r="B23" s="23">
        <v>956252.17</v>
      </c>
      <c r="C23" s="23">
        <v>966009.12</v>
      </c>
      <c r="D23" s="25">
        <v>-9756.9499999999534</v>
      </c>
    </row>
    <row r="24" spans="1:4" x14ac:dyDescent="0.3">
      <c r="A24" s="32" t="s">
        <v>61</v>
      </c>
      <c r="B24" s="23">
        <v>37231.429999999978</v>
      </c>
      <c r="C24" s="23">
        <v>46397.110000000008</v>
      </c>
      <c r="D24" s="25">
        <v>-9165.6800000000294</v>
      </c>
    </row>
    <row r="25" spans="1:4" x14ac:dyDescent="0.3">
      <c r="A25" s="32" t="s">
        <v>10</v>
      </c>
      <c r="B25" s="23">
        <v>54982.44</v>
      </c>
      <c r="C25" s="23">
        <v>63468.03</v>
      </c>
      <c r="D25" s="25">
        <v>-8485.5899999999965</v>
      </c>
    </row>
    <row r="26" spans="1:4" x14ac:dyDescent="0.3">
      <c r="A26" s="32" t="s">
        <v>32</v>
      </c>
      <c r="B26" s="23">
        <v>36115.199999999997</v>
      </c>
      <c r="C26" s="23">
        <v>43699.100000000006</v>
      </c>
      <c r="D26" s="25">
        <v>-7583.9000000000087</v>
      </c>
    </row>
    <row r="27" spans="1:4" x14ac:dyDescent="0.3">
      <c r="A27" s="32" t="s">
        <v>27</v>
      </c>
      <c r="B27" s="23">
        <v>34389.020000000004</v>
      </c>
      <c r="C27" s="23">
        <v>41764.75</v>
      </c>
      <c r="D27" s="25">
        <v>-7375.7299999999959</v>
      </c>
    </row>
    <row r="28" spans="1:4" x14ac:dyDescent="0.3">
      <c r="A28" s="32" t="s">
        <v>26</v>
      </c>
      <c r="B28" s="23">
        <v>41309.080000000009</v>
      </c>
      <c r="C28" s="23">
        <v>48666.780000000006</v>
      </c>
      <c r="D28" s="25">
        <v>-7357.6999999999971</v>
      </c>
    </row>
    <row r="29" spans="1:4" x14ac:dyDescent="0.3">
      <c r="A29" s="32" t="s">
        <v>79</v>
      </c>
      <c r="B29" s="23">
        <v>36886.58</v>
      </c>
      <c r="C29" s="23">
        <v>44107.419999999991</v>
      </c>
      <c r="D29" s="25">
        <v>-7220.8399999999892</v>
      </c>
    </row>
    <row r="30" spans="1:4" x14ac:dyDescent="0.3">
      <c r="A30" s="32" t="s">
        <v>28</v>
      </c>
      <c r="B30" s="23">
        <v>60737.330000000009</v>
      </c>
      <c r="C30" s="23">
        <v>67917.38</v>
      </c>
      <c r="D30" s="25">
        <v>-7180.0499999999956</v>
      </c>
    </row>
    <row r="31" spans="1:4" x14ac:dyDescent="0.3">
      <c r="A31" s="32" t="s">
        <v>43</v>
      </c>
      <c r="B31" s="23">
        <v>54360.779999999992</v>
      </c>
      <c r="C31" s="23">
        <v>61306.9</v>
      </c>
      <c r="D31" s="25">
        <v>-6946.1200000000099</v>
      </c>
    </row>
    <row r="32" spans="1:4" x14ac:dyDescent="0.3">
      <c r="A32" s="32" t="s">
        <v>52</v>
      </c>
      <c r="B32" s="23">
        <v>31771.530000000002</v>
      </c>
      <c r="C32" s="23">
        <v>37900.119999999995</v>
      </c>
      <c r="D32" s="25">
        <v>-6128.5899999999929</v>
      </c>
    </row>
    <row r="33" spans="1:4" x14ac:dyDescent="0.3">
      <c r="A33" s="32" t="s">
        <v>40</v>
      </c>
      <c r="B33" s="23">
        <v>21931.68</v>
      </c>
      <c r="C33" s="23">
        <v>27569.670000000002</v>
      </c>
      <c r="D33" s="25">
        <v>-5637.9900000000016</v>
      </c>
    </row>
    <row r="34" spans="1:4" x14ac:dyDescent="0.3">
      <c r="A34" s="32" t="s">
        <v>30</v>
      </c>
      <c r="B34" s="23">
        <v>32321.569999999996</v>
      </c>
      <c r="C34" s="23">
        <v>37904.080000000002</v>
      </c>
      <c r="D34" s="25">
        <v>-5582.5100000000057</v>
      </c>
    </row>
    <row r="35" spans="1:4" x14ac:dyDescent="0.3">
      <c r="A35" s="32" t="s">
        <v>31</v>
      </c>
      <c r="B35" s="23">
        <v>33448.729999999996</v>
      </c>
      <c r="C35" s="23">
        <v>38693.759999999995</v>
      </c>
      <c r="D35" s="25">
        <v>-5245.0299999999988</v>
      </c>
    </row>
    <row r="36" spans="1:4" x14ac:dyDescent="0.3">
      <c r="A36" s="32" t="s">
        <v>33</v>
      </c>
      <c r="B36" s="23">
        <v>29503.469999999998</v>
      </c>
      <c r="C36" s="23">
        <v>34239.050000000003</v>
      </c>
      <c r="D36" s="25">
        <v>-4735.5800000000054</v>
      </c>
    </row>
    <row r="37" spans="1:4" x14ac:dyDescent="0.3">
      <c r="A37" s="32" t="s">
        <v>39</v>
      </c>
      <c r="B37" s="23">
        <v>16404.91</v>
      </c>
      <c r="C37" s="23">
        <v>21131.75</v>
      </c>
      <c r="D37" s="25">
        <v>-4726.84</v>
      </c>
    </row>
    <row r="38" spans="1:4" x14ac:dyDescent="0.3">
      <c r="A38" s="32" t="s">
        <v>41</v>
      </c>
      <c r="B38" s="23">
        <v>14878.580000000002</v>
      </c>
      <c r="C38" s="23">
        <v>19183.72</v>
      </c>
      <c r="D38" s="25">
        <v>-4305.1399999999994</v>
      </c>
    </row>
    <row r="39" spans="1:4" x14ac:dyDescent="0.3">
      <c r="A39" s="32" t="s">
        <v>29</v>
      </c>
      <c r="B39" s="23">
        <v>30354.46</v>
      </c>
      <c r="C39" s="23">
        <v>34562.1</v>
      </c>
      <c r="D39" s="25">
        <v>-4207.6399999999994</v>
      </c>
    </row>
    <row r="40" spans="1:4" x14ac:dyDescent="0.3">
      <c r="A40" s="32" t="s">
        <v>53</v>
      </c>
      <c r="B40" s="23">
        <v>3097.5900000000006</v>
      </c>
      <c r="C40" s="23">
        <v>7253.0300000000007</v>
      </c>
      <c r="D40" s="25">
        <v>-4155.4400000000005</v>
      </c>
    </row>
    <row r="41" spans="1:4" x14ac:dyDescent="0.3">
      <c r="A41" s="32" t="s">
        <v>48</v>
      </c>
      <c r="B41" s="23">
        <v>6430.8600000000006</v>
      </c>
      <c r="C41" s="23">
        <v>10543.65</v>
      </c>
      <c r="D41" s="25">
        <v>-4112.7899999999991</v>
      </c>
    </row>
    <row r="42" spans="1:4" x14ac:dyDescent="0.3">
      <c r="A42" s="32" t="s">
        <v>42</v>
      </c>
      <c r="B42" s="23">
        <v>14798.980000000001</v>
      </c>
      <c r="C42" s="23">
        <v>18835.339999999997</v>
      </c>
      <c r="D42" s="25">
        <v>-4036.3599999999951</v>
      </c>
    </row>
    <row r="43" spans="1:4" x14ac:dyDescent="0.3">
      <c r="A43" s="32" t="s">
        <v>36</v>
      </c>
      <c r="B43" s="23">
        <v>20407.109999999997</v>
      </c>
      <c r="C43" s="23">
        <v>24158.39</v>
      </c>
      <c r="D43" s="25">
        <v>-3751.2800000000025</v>
      </c>
    </row>
    <row r="44" spans="1:4" x14ac:dyDescent="0.3">
      <c r="A44" s="32" t="s">
        <v>57</v>
      </c>
      <c r="B44" s="23">
        <v>13213.16</v>
      </c>
      <c r="C44" s="23">
        <v>16397.939999999999</v>
      </c>
      <c r="D44" s="25">
        <v>-3184.7799999999988</v>
      </c>
    </row>
    <row r="45" spans="1:4" x14ac:dyDescent="0.3">
      <c r="A45" s="32" t="s">
        <v>44</v>
      </c>
      <c r="B45" s="23">
        <v>11257.42</v>
      </c>
      <c r="C45" s="23">
        <v>13706.78</v>
      </c>
      <c r="D45" s="25">
        <v>-2449.3600000000006</v>
      </c>
    </row>
    <row r="46" spans="1:4" x14ac:dyDescent="0.3">
      <c r="A46" s="32" t="s">
        <v>83</v>
      </c>
      <c r="B46" s="23">
        <v>7939.29</v>
      </c>
      <c r="C46" s="23">
        <v>10072.289999999999</v>
      </c>
      <c r="D46" s="25">
        <v>-2132.9999999999991</v>
      </c>
    </row>
    <row r="47" spans="1:4" x14ac:dyDescent="0.3">
      <c r="A47" s="32" t="s">
        <v>45</v>
      </c>
      <c r="B47" s="23">
        <v>17877.64</v>
      </c>
      <c r="C47" s="23">
        <v>19971.78</v>
      </c>
      <c r="D47" s="25">
        <v>-2094.1399999999994</v>
      </c>
    </row>
    <row r="48" spans="1:4" x14ac:dyDescent="0.3">
      <c r="A48" s="32" t="s">
        <v>69</v>
      </c>
      <c r="B48" s="23">
        <v>21098.18</v>
      </c>
      <c r="C48" s="23">
        <v>23174.97</v>
      </c>
      <c r="D48" s="25">
        <v>-2076.7900000000009</v>
      </c>
    </row>
    <row r="49" spans="1:4" x14ac:dyDescent="0.3">
      <c r="A49" s="32" t="s">
        <v>46</v>
      </c>
      <c r="B49" s="23">
        <v>15559.849999999997</v>
      </c>
      <c r="C49" s="23">
        <v>17473.27</v>
      </c>
      <c r="D49" s="25">
        <v>-1913.4200000000037</v>
      </c>
    </row>
    <row r="50" spans="1:4" x14ac:dyDescent="0.3">
      <c r="A50" s="32">
        <v>2051</v>
      </c>
      <c r="B50" s="23">
        <v>19371.8</v>
      </c>
      <c r="C50" s="23">
        <v>21267.11</v>
      </c>
      <c r="D50" s="25">
        <v>-1895.3100000000013</v>
      </c>
    </row>
    <row r="51" spans="1:4" x14ac:dyDescent="0.3">
      <c r="A51" s="32">
        <v>2011</v>
      </c>
      <c r="B51" s="23">
        <v>13780.65</v>
      </c>
      <c r="C51" s="23">
        <v>15473.14</v>
      </c>
      <c r="D51" s="25">
        <v>-1692.4899999999998</v>
      </c>
    </row>
    <row r="52" spans="1:4" x14ac:dyDescent="0.3">
      <c r="A52" s="32" t="s">
        <v>54</v>
      </c>
      <c r="B52" s="23">
        <v>10079.02</v>
      </c>
      <c r="C52" s="23">
        <v>11737.41</v>
      </c>
      <c r="D52" s="25">
        <v>-1658.3899999999994</v>
      </c>
    </row>
    <row r="53" spans="1:4" x14ac:dyDescent="0.3">
      <c r="A53" s="32" t="s">
        <v>49</v>
      </c>
      <c r="B53" s="23">
        <v>9071.5</v>
      </c>
      <c r="C53" s="23">
        <v>10681.93</v>
      </c>
      <c r="D53" s="25">
        <v>-1610.4300000000003</v>
      </c>
    </row>
    <row r="54" spans="1:4" x14ac:dyDescent="0.3">
      <c r="A54" s="32" t="s">
        <v>55</v>
      </c>
      <c r="B54" s="23">
        <v>5745.7099999999991</v>
      </c>
      <c r="C54" s="23">
        <v>7326.83</v>
      </c>
      <c r="D54" s="25">
        <v>-1581.1200000000008</v>
      </c>
    </row>
    <row r="55" spans="1:4" x14ac:dyDescent="0.3">
      <c r="A55" s="32" t="s">
        <v>50</v>
      </c>
      <c r="B55" s="23">
        <v>6220.3399999999992</v>
      </c>
      <c r="C55" s="23">
        <v>7797.14</v>
      </c>
      <c r="D55" s="25">
        <v>-1576.8000000000011</v>
      </c>
    </row>
    <row r="56" spans="1:4" x14ac:dyDescent="0.3">
      <c r="A56" s="32" t="s">
        <v>59</v>
      </c>
      <c r="B56" s="23">
        <v>5022.7</v>
      </c>
      <c r="C56" s="23">
        <v>6549.6600000000008</v>
      </c>
      <c r="D56" s="25">
        <v>-1526.9600000000009</v>
      </c>
    </row>
    <row r="57" spans="1:4" x14ac:dyDescent="0.3">
      <c r="A57" s="32" t="s">
        <v>82</v>
      </c>
      <c r="B57" s="23">
        <v>4723.91</v>
      </c>
      <c r="C57" s="23">
        <v>6183.2300000000005</v>
      </c>
      <c r="D57" s="25">
        <v>-1459.3200000000006</v>
      </c>
    </row>
    <row r="58" spans="1:4" x14ac:dyDescent="0.3">
      <c r="A58" s="32" t="s">
        <v>47</v>
      </c>
      <c r="B58" s="23">
        <v>11184.31</v>
      </c>
      <c r="C58" s="23">
        <v>12637.23</v>
      </c>
      <c r="D58" s="25">
        <v>-1452.92</v>
      </c>
    </row>
    <row r="59" spans="1:4" x14ac:dyDescent="0.3">
      <c r="A59" s="32" t="s">
        <v>72</v>
      </c>
      <c r="B59" s="23">
        <v>9245.48</v>
      </c>
      <c r="C59" s="23">
        <v>10534.55</v>
      </c>
      <c r="D59" s="25">
        <v>-1289.0699999999997</v>
      </c>
    </row>
    <row r="60" spans="1:4" x14ac:dyDescent="0.3">
      <c r="A60" s="32" t="s">
        <v>71</v>
      </c>
      <c r="B60" s="23">
        <v>8637.84</v>
      </c>
      <c r="C60" s="23">
        <v>9699.6</v>
      </c>
      <c r="D60" s="25">
        <v>-1061.7600000000002</v>
      </c>
    </row>
    <row r="61" spans="1:4" x14ac:dyDescent="0.3">
      <c r="A61" s="32" t="s">
        <v>56</v>
      </c>
      <c r="B61" s="23">
        <v>3320.8</v>
      </c>
      <c r="C61" s="23">
        <v>4182.6499999999996</v>
      </c>
      <c r="D61" s="25">
        <v>-861.84999999999945</v>
      </c>
    </row>
    <row r="62" spans="1:4" x14ac:dyDescent="0.3">
      <c r="A62" s="32" t="s">
        <v>23</v>
      </c>
      <c r="B62" s="23">
        <v>112868.37</v>
      </c>
      <c r="C62" s="23">
        <v>113488.84999999999</v>
      </c>
      <c r="D62" s="25">
        <v>-620.47999999999593</v>
      </c>
    </row>
    <row r="63" spans="1:4" x14ac:dyDescent="0.3">
      <c r="A63" s="32" t="s">
        <v>67</v>
      </c>
      <c r="B63" s="23">
        <v>2676.9599999999996</v>
      </c>
      <c r="C63" s="23">
        <v>2903.51</v>
      </c>
      <c r="D63" s="25">
        <v>-226.55000000000064</v>
      </c>
    </row>
    <row r="64" spans="1:4" x14ac:dyDescent="0.3">
      <c r="A64" s="32" t="s">
        <v>60</v>
      </c>
      <c r="B64" s="23">
        <v>1932.94</v>
      </c>
      <c r="C64" s="23">
        <v>2098.7599999999998</v>
      </c>
      <c r="D64" s="25">
        <v>-165.81999999999971</v>
      </c>
    </row>
    <row r="65" spans="1:4" x14ac:dyDescent="0.3">
      <c r="A65" s="32">
        <v>2012</v>
      </c>
      <c r="B65" s="23">
        <v>1306.3499999999999</v>
      </c>
      <c r="C65" s="23">
        <v>1332.9</v>
      </c>
      <c r="D65" s="25">
        <v>-26.550000000000182</v>
      </c>
    </row>
    <row r="66" spans="1:4" x14ac:dyDescent="0.3">
      <c r="A66" s="32" t="s">
        <v>65</v>
      </c>
      <c r="B66" s="23">
        <v>58.95</v>
      </c>
      <c r="C66" s="23">
        <v>75.260000000000005</v>
      </c>
      <c r="D66" s="25">
        <v>-16.310000000000002</v>
      </c>
    </row>
    <row r="67" spans="1:4" x14ac:dyDescent="0.3">
      <c r="A67" s="32" t="s">
        <v>51</v>
      </c>
      <c r="B67" s="23">
        <v>7776</v>
      </c>
      <c r="C67" s="23">
        <v>7782.09</v>
      </c>
      <c r="D67" s="25">
        <v>-6.0900000000001455</v>
      </c>
    </row>
    <row r="68" spans="1:4" x14ac:dyDescent="0.3">
      <c r="A68" s="32" t="s">
        <v>64</v>
      </c>
      <c r="B68" s="23">
        <v>37.17</v>
      </c>
      <c r="C68" s="23">
        <v>40.799999999999997</v>
      </c>
      <c r="D68" s="25">
        <v>-3.6299999999999955</v>
      </c>
    </row>
    <row r="69" spans="1:4" x14ac:dyDescent="0.3">
      <c r="A69" s="32">
        <v>2020</v>
      </c>
      <c r="B69" s="23">
        <v>0.02</v>
      </c>
      <c r="C69" s="23">
        <v>0.02</v>
      </c>
      <c r="D69" s="25">
        <v>0</v>
      </c>
    </row>
    <row r="70" spans="1:4" x14ac:dyDescent="0.3">
      <c r="A70" s="32" t="s">
        <v>98</v>
      </c>
      <c r="B70" s="23">
        <v>55</v>
      </c>
      <c r="C70" s="23"/>
      <c r="D70" s="25">
        <v>55</v>
      </c>
    </row>
    <row r="71" spans="1:4" x14ac:dyDescent="0.3">
      <c r="A71" s="32" t="s">
        <v>63</v>
      </c>
      <c r="B71" s="23">
        <v>571.42000000000007</v>
      </c>
      <c r="C71" s="23">
        <v>478.94999999999993</v>
      </c>
      <c r="D71" s="25">
        <v>92.470000000000141</v>
      </c>
    </row>
    <row r="72" spans="1:4" x14ac:dyDescent="0.3">
      <c r="A72" s="32" t="s">
        <v>74</v>
      </c>
      <c r="B72" s="23">
        <v>1434.4999999999998</v>
      </c>
      <c r="C72" s="23">
        <v>1289.51</v>
      </c>
      <c r="D72" s="25">
        <v>144.98999999999978</v>
      </c>
    </row>
    <row r="73" spans="1:4" x14ac:dyDescent="0.3">
      <c r="A73" s="32" t="s">
        <v>62</v>
      </c>
      <c r="B73" s="23">
        <v>1651.77</v>
      </c>
      <c r="C73" s="23">
        <v>1221.3</v>
      </c>
      <c r="D73" s="25">
        <v>430.47</v>
      </c>
    </row>
    <row r="74" spans="1:4" x14ac:dyDescent="0.3">
      <c r="A74" s="32" t="s">
        <v>66</v>
      </c>
      <c r="B74" s="23">
        <v>2760.28</v>
      </c>
      <c r="C74" s="23">
        <v>2219.66</v>
      </c>
      <c r="D74" s="25">
        <v>540.62000000000035</v>
      </c>
    </row>
    <row r="75" spans="1:4" x14ac:dyDescent="0.3">
      <c r="A75" s="32" t="s">
        <v>68</v>
      </c>
      <c r="B75" s="23">
        <v>12493.9</v>
      </c>
      <c r="C75" s="23">
        <v>11886.710000000001</v>
      </c>
      <c r="D75" s="25">
        <v>607.18999999999869</v>
      </c>
    </row>
    <row r="76" spans="1:4" x14ac:dyDescent="0.3">
      <c r="A76" s="32" t="s">
        <v>77</v>
      </c>
      <c r="B76" s="23">
        <v>1658.0400000000002</v>
      </c>
      <c r="C76" s="23">
        <v>940.78000000000009</v>
      </c>
      <c r="D76" s="25">
        <v>717.2600000000001</v>
      </c>
    </row>
    <row r="77" spans="1:4" x14ac:dyDescent="0.3">
      <c r="A77" s="32" t="s">
        <v>86</v>
      </c>
      <c r="B77" s="23">
        <v>35928.300000000003</v>
      </c>
      <c r="C77" s="23">
        <v>35184.379999999997</v>
      </c>
      <c r="D77" s="25">
        <v>743.92000000000553</v>
      </c>
    </row>
    <row r="78" spans="1:4" x14ac:dyDescent="0.3">
      <c r="A78" s="32" t="s">
        <v>58</v>
      </c>
      <c r="B78" s="23">
        <v>15466.79</v>
      </c>
      <c r="C78" s="23">
        <v>14531.580000000002</v>
      </c>
      <c r="D78" s="25">
        <v>935.20999999999913</v>
      </c>
    </row>
    <row r="79" spans="1:4" x14ac:dyDescent="0.3">
      <c r="A79" s="32" t="s">
        <v>78</v>
      </c>
      <c r="B79" s="23">
        <v>5402.38</v>
      </c>
      <c r="C79" s="23">
        <v>2735.8599999999997</v>
      </c>
      <c r="D79" s="25">
        <v>2666.5200000000004</v>
      </c>
    </row>
    <row r="80" spans="1:4" x14ac:dyDescent="0.3">
      <c r="A80" s="32" t="s">
        <v>70</v>
      </c>
      <c r="B80" s="23">
        <v>24152.76</v>
      </c>
      <c r="C80" s="23">
        <v>21329.45</v>
      </c>
      <c r="D80" s="25">
        <v>2823.3099999999977</v>
      </c>
    </row>
    <row r="81" spans="1:4" x14ac:dyDescent="0.3">
      <c r="A81" s="32" t="s">
        <v>73</v>
      </c>
      <c r="B81" s="23">
        <v>20094.979999999996</v>
      </c>
      <c r="C81" s="23">
        <v>16270.44</v>
      </c>
      <c r="D81" s="25">
        <v>3824.5399999999954</v>
      </c>
    </row>
    <row r="82" spans="1:4" x14ac:dyDescent="0.3">
      <c r="A82" s="32" t="s">
        <v>81</v>
      </c>
      <c r="B82" s="23">
        <v>21296.36</v>
      </c>
      <c r="C82" s="23">
        <v>12254.2</v>
      </c>
      <c r="D82" s="25">
        <v>9042.16</v>
      </c>
    </row>
    <row r="83" spans="1:4" x14ac:dyDescent="0.3">
      <c r="A83" s="32" t="s">
        <v>84</v>
      </c>
      <c r="B83" s="23">
        <v>31356.47</v>
      </c>
      <c r="C83" s="23">
        <v>17606.560000000001</v>
      </c>
      <c r="D83" s="25">
        <v>13749.91</v>
      </c>
    </row>
    <row r="84" spans="1:4" x14ac:dyDescent="0.3">
      <c r="A84" s="32" t="s">
        <v>85</v>
      </c>
      <c r="B84" s="23">
        <v>143055.43</v>
      </c>
      <c r="C84" s="23">
        <v>125416.31000000001</v>
      </c>
      <c r="D84" s="25">
        <v>17639.119999999981</v>
      </c>
    </row>
    <row r="85" spans="1:4" x14ac:dyDescent="0.3">
      <c r="A85" s="32" t="s">
        <v>16</v>
      </c>
      <c r="B85" s="23">
        <v>835224.00000000012</v>
      </c>
      <c r="C85" s="23">
        <v>791031.21</v>
      </c>
      <c r="D85" s="25">
        <v>44192.790000000154</v>
      </c>
    </row>
    <row r="86" spans="1:4" x14ac:dyDescent="0.3">
      <c r="A86" s="32" t="s">
        <v>87</v>
      </c>
      <c r="B86" s="23">
        <v>152192.72999999998</v>
      </c>
      <c r="C86" s="23">
        <v>90919.96</v>
      </c>
      <c r="D86" s="25">
        <v>61272.769999999975</v>
      </c>
    </row>
    <row r="87" spans="1:4" x14ac:dyDescent="0.3">
      <c r="A87" s="32" t="s">
        <v>18</v>
      </c>
      <c r="B87" s="23">
        <v>2517636.29</v>
      </c>
      <c r="C87" s="23">
        <v>2330282.2199999997</v>
      </c>
      <c r="D87" s="25">
        <v>187354.0700000003</v>
      </c>
    </row>
    <row r="88" spans="1:4" x14ac:dyDescent="0.3">
      <c r="A88" s="32" t="s">
        <v>89</v>
      </c>
      <c r="B88" s="23">
        <v>1294059.48</v>
      </c>
      <c r="C88" s="23">
        <v>866104.29</v>
      </c>
      <c r="D88" s="27">
        <v>427955.18999999994</v>
      </c>
    </row>
    <row r="90" spans="1:4" x14ac:dyDescent="0.3">
      <c r="B90" s="23">
        <f>SUM(B6:B89)</f>
        <v>14195093.68</v>
      </c>
      <c r="C90" s="23">
        <f>SUM(C4:C89)</f>
        <v>14617950.929999996</v>
      </c>
      <c r="D90" s="23">
        <v>-422857.25</v>
      </c>
    </row>
  </sheetData>
  <sortState xmlns:xlrd2="http://schemas.microsoft.com/office/spreadsheetml/2017/richdata2" ref="A1:D84">
    <sortCondition ref="D1:D84"/>
  </sortState>
  <mergeCells count="1">
    <mergeCell ref="A3:D3"/>
  </mergeCells>
  <printOptions horizontalCentered="1"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Exp Notes 2023_24</vt:lpstr>
      <vt:lpstr>Increases</vt:lpstr>
      <vt:lpstr>Decreases</vt:lpstr>
      <vt:lpstr>Sheet3</vt:lpstr>
      <vt:lpstr>'Exp Notes 2023_24'!Print_Area</vt:lpstr>
      <vt:lpstr>Increases!Print_Titles</vt:lpstr>
      <vt:lpstr>Sheet3!Print_Titles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State Accounts Kerala ID 79</cp:lastModifiedBy>
  <cp:lastPrinted>2024-08-13T11:51:39Z</cp:lastPrinted>
  <dcterms:created xsi:type="dcterms:W3CDTF">2018-08-18T05:07:58Z</dcterms:created>
  <dcterms:modified xsi:type="dcterms:W3CDTF">2024-08-13T11:52:21Z</dcterms:modified>
</cp:coreProperties>
</file>